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Pete Stuff\New Book\"/>
    </mc:Choice>
  </mc:AlternateContent>
  <xr:revisionPtr revIDLastSave="0" documentId="8_{85BE6FE2-3CD3-42BC-A80F-DC8479038F8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PY RCCM 4 Up Sheet" sheetId="5" r:id="rId1"/>
    <sheet name="FPY, Fact and Dept (Chart 1)" sheetId="2" r:id="rId2"/>
    <sheet name="Qty Defects by Model (Chart3)" sheetId="3" r:id="rId3"/>
    <sheet name="Def Type of Top Model (Chart 4)" sheetId="4" r:id="rId4"/>
  </sheets>
  <definedNames>
    <definedName name="_xlnm.Print_Area" localSheetId="1">'FPY, Fact and Dept (Chart 1)'!$A$1:$T$15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5" l="1"/>
  <c r="Q2" i="2"/>
  <c r="R2" i="2"/>
  <c r="S2" i="2"/>
  <c r="Q3" i="2"/>
  <c r="R3" i="2"/>
  <c r="S3" i="2"/>
  <c r="T3" i="2" s="1"/>
  <c r="Q4" i="2"/>
  <c r="R4" i="2"/>
  <c r="S4" i="2"/>
  <c r="Q5" i="2"/>
  <c r="R5" i="2"/>
  <c r="S5" i="2"/>
  <c r="Q6" i="2"/>
  <c r="R6" i="2"/>
  <c r="S6" i="2"/>
  <c r="Q7" i="2"/>
  <c r="R7" i="2"/>
  <c r="S7" i="2"/>
  <c r="T7" i="2"/>
  <c r="Q8" i="2"/>
  <c r="R8" i="2"/>
  <c r="S8" i="2"/>
  <c r="T8" i="2"/>
  <c r="Q9" i="2"/>
  <c r="R9" i="2"/>
  <c r="S9" i="2"/>
  <c r="T9" i="2"/>
  <c r="Q10" i="2"/>
  <c r="R10" i="2"/>
  <c r="S10" i="2"/>
  <c r="T10" i="2"/>
  <c r="Q11" i="2"/>
  <c r="R11" i="2"/>
  <c r="S11" i="2"/>
  <c r="T11" i="2"/>
  <c r="Q12" i="2"/>
  <c r="R12" i="2"/>
  <c r="S12" i="2"/>
  <c r="T12" i="2"/>
  <c r="Q13" i="2"/>
  <c r="R13" i="2"/>
  <c r="S13" i="2"/>
  <c r="T13" i="2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Q15" i="2"/>
  <c r="N71" i="2"/>
  <c r="N70" i="2"/>
  <c r="N67" i="2"/>
  <c r="N66" i="2"/>
  <c r="N63" i="2"/>
  <c r="N65" i="2" s="1"/>
  <c r="N62" i="2"/>
  <c r="N59" i="2"/>
  <c r="N61" i="2" s="1"/>
  <c r="N58" i="2"/>
  <c r="N55" i="2"/>
  <c r="N54" i="2"/>
  <c r="N51" i="2"/>
  <c r="N50" i="2"/>
  <c r="N47" i="2"/>
  <c r="N49" i="2" s="1"/>
  <c r="N46" i="2"/>
  <c r="N43" i="2"/>
  <c r="N45" i="2" s="1"/>
  <c r="N42" i="2"/>
  <c r="N39" i="2"/>
  <c r="N38" i="2"/>
  <c r="N35" i="2"/>
  <c r="N34" i="2"/>
  <c r="N31" i="2"/>
  <c r="N33" i="2" s="1"/>
  <c r="N30" i="2"/>
  <c r="N27" i="2"/>
  <c r="N29" i="2" s="1"/>
  <c r="N26" i="2"/>
  <c r="N23" i="2"/>
  <c r="N22" i="2"/>
  <c r="N19" i="2"/>
  <c r="R20" i="2" s="1"/>
  <c r="N18" i="2"/>
  <c r="N21" i="2" s="1"/>
  <c r="M73" i="2"/>
  <c r="L73" i="2"/>
  <c r="K73" i="2"/>
  <c r="J73" i="2"/>
  <c r="I73" i="2"/>
  <c r="H73" i="2"/>
  <c r="G73" i="2"/>
  <c r="C73" i="2"/>
  <c r="M72" i="2"/>
  <c r="L72" i="2"/>
  <c r="K72" i="2"/>
  <c r="J72" i="2"/>
  <c r="I72" i="2"/>
  <c r="H72" i="2"/>
  <c r="G72" i="2"/>
  <c r="F72" i="2"/>
  <c r="E72" i="2"/>
  <c r="D72" i="2"/>
  <c r="C72" i="2"/>
  <c r="B72" i="2"/>
  <c r="N72" i="2" s="1"/>
  <c r="M69" i="2"/>
  <c r="L69" i="2"/>
  <c r="K69" i="2"/>
  <c r="J69" i="2"/>
  <c r="I69" i="2"/>
  <c r="H69" i="2"/>
  <c r="G69" i="2"/>
  <c r="F69" i="2"/>
  <c r="E69" i="2"/>
  <c r="D69" i="2"/>
  <c r="C69" i="2"/>
  <c r="B69" i="2"/>
  <c r="M68" i="2"/>
  <c r="L68" i="2"/>
  <c r="K68" i="2"/>
  <c r="J68" i="2"/>
  <c r="I68" i="2"/>
  <c r="H68" i="2"/>
  <c r="G68" i="2"/>
  <c r="F68" i="2"/>
  <c r="E68" i="2"/>
  <c r="D68" i="2"/>
  <c r="C68" i="2"/>
  <c r="B68" i="2"/>
  <c r="N68" i="2" s="1"/>
  <c r="M65" i="2"/>
  <c r="L65" i="2"/>
  <c r="K65" i="2"/>
  <c r="J65" i="2"/>
  <c r="I65" i="2"/>
  <c r="H65" i="2"/>
  <c r="G65" i="2"/>
  <c r="M64" i="2"/>
  <c r="L64" i="2"/>
  <c r="K64" i="2"/>
  <c r="J64" i="2"/>
  <c r="I64" i="2"/>
  <c r="H64" i="2"/>
  <c r="G64" i="2"/>
  <c r="F64" i="2"/>
  <c r="E64" i="2"/>
  <c r="N64" i="2" s="1"/>
  <c r="D64" i="2"/>
  <c r="C64" i="2"/>
  <c r="B64" i="2"/>
  <c r="M61" i="2"/>
  <c r="L61" i="2"/>
  <c r="K61" i="2"/>
  <c r="J61" i="2"/>
  <c r="I61" i="2"/>
  <c r="H61" i="2"/>
  <c r="G61" i="2"/>
  <c r="C61" i="2"/>
  <c r="M60" i="2"/>
  <c r="L60" i="2"/>
  <c r="K60" i="2"/>
  <c r="J60" i="2"/>
  <c r="I60" i="2"/>
  <c r="H60" i="2"/>
  <c r="G60" i="2"/>
  <c r="F60" i="2"/>
  <c r="E60" i="2"/>
  <c r="D60" i="2"/>
  <c r="C60" i="2"/>
  <c r="B60" i="2"/>
  <c r="N60" i="2" s="1"/>
  <c r="M57" i="2"/>
  <c r="L57" i="2"/>
  <c r="K57" i="2"/>
  <c r="J57" i="2"/>
  <c r="I57" i="2"/>
  <c r="H57" i="2"/>
  <c r="G57" i="2"/>
  <c r="F57" i="2"/>
  <c r="E57" i="2"/>
  <c r="D57" i="2"/>
  <c r="C57" i="2"/>
  <c r="B57" i="2"/>
  <c r="M56" i="2"/>
  <c r="L56" i="2"/>
  <c r="K56" i="2"/>
  <c r="J56" i="2"/>
  <c r="I56" i="2"/>
  <c r="H56" i="2"/>
  <c r="G56" i="2"/>
  <c r="F56" i="2"/>
  <c r="E56" i="2"/>
  <c r="D56" i="2"/>
  <c r="C56" i="2"/>
  <c r="B56" i="2"/>
  <c r="N56" i="2" s="1"/>
  <c r="M53" i="2"/>
  <c r="L53" i="2"/>
  <c r="K53" i="2"/>
  <c r="J53" i="2"/>
  <c r="I53" i="2"/>
  <c r="H53" i="2"/>
  <c r="G53" i="2"/>
  <c r="F53" i="2"/>
  <c r="E53" i="2"/>
  <c r="D53" i="2"/>
  <c r="C53" i="2"/>
  <c r="B53" i="2"/>
  <c r="M52" i="2"/>
  <c r="L52" i="2"/>
  <c r="K52" i="2"/>
  <c r="J52" i="2"/>
  <c r="I52" i="2"/>
  <c r="H52" i="2"/>
  <c r="G52" i="2"/>
  <c r="F52" i="2"/>
  <c r="E52" i="2"/>
  <c r="D52" i="2"/>
  <c r="C52" i="2"/>
  <c r="B52" i="2"/>
  <c r="N52" i="2" s="1"/>
  <c r="M49" i="2"/>
  <c r="L49" i="2"/>
  <c r="K49" i="2"/>
  <c r="J49" i="2"/>
  <c r="I49" i="2"/>
  <c r="H49" i="2"/>
  <c r="G49" i="2"/>
  <c r="D49" i="2"/>
  <c r="M48" i="2"/>
  <c r="L48" i="2"/>
  <c r="K48" i="2"/>
  <c r="J48" i="2"/>
  <c r="I48" i="2"/>
  <c r="H48" i="2"/>
  <c r="G48" i="2"/>
  <c r="F48" i="2"/>
  <c r="E48" i="2"/>
  <c r="N48" i="2" s="1"/>
  <c r="D48" i="2"/>
  <c r="C48" i="2"/>
  <c r="B48" i="2"/>
  <c r="M45" i="2"/>
  <c r="L45" i="2"/>
  <c r="K45" i="2"/>
  <c r="J45" i="2"/>
  <c r="I45" i="2"/>
  <c r="H45" i="2"/>
  <c r="G45" i="2"/>
  <c r="F45" i="2"/>
  <c r="E45" i="2"/>
  <c r="D45" i="2"/>
  <c r="C45" i="2"/>
  <c r="M44" i="2"/>
  <c r="L44" i="2"/>
  <c r="K44" i="2"/>
  <c r="J44" i="2"/>
  <c r="I44" i="2"/>
  <c r="H44" i="2"/>
  <c r="G44" i="2"/>
  <c r="F44" i="2"/>
  <c r="E44" i="2"/>
  <c r="D44" i="2"/>
  <c r="N44" i="2" s="1"/>
  <c r="C44" i="2"/>
  <c r="B44" i="2"/>
  <c r="M41" i="2"/>
  <c r="L41" i="2"/>
  <c r="K41" i="2"/>
  <c r="J41" i="2"/>
  <c r="I41" i="2"/>
  <c r="H41" i="2"/>
  <c r="G41" i="2"/>
  <c r="F41" i="2"/>
  <c r="E41" i="2"/>
  <c r="D41" i="2"/>
  <c r="C41" i="2"/>
  <c r="B41" i="2"/>
  <c r="M40" i="2"/>
  <c r="L40" i="2"/>
  <c r="K40" i="2"/>
  <c r="J40" i="2"/>
  <c r="I40" i="2"/>
  <c r="H40" i="2"/>
  <c r="G40" i="2"/>
  <c r="F40" i="2"/>
  <c r="E40" i="2"/>
  <c r="D40" i="2"/>
  <c r="C40" i="2"/>
  <c r="B40" i="2"/>
  <c r="N40" i="2" s="1"/>
  <c r="M37" i="2"/>
  <c r="L37" i="2"/>
  <c r="K37" i="2"/>
  <c r="J37" i="2"/>
  <c r="I37" i="2"/>
  <c r="H37" i="2"/>
  <c r="G37" i="2"/>
  <c r="F37" i="2"/>
  <c r="E37" i="2"/>
  <c r="D37" i="2"/>
  <c r="C37" i="2"/>
  <c r="B37" i="2"/>
  <c r="M36" i="2"/>
  <c r="L36" i="2"/>
  <c r="K36" i="2"/>
  <c r="J36" i="2"/>
  <c r="I36" i="2"/>
  <c r="H36" i="2"/>
  <c r="G36" i="2"/>
  <c r="F36" i="2"/>
  <c r="E36" i="2"/>
  <c r="D36" i="2"/>
  <c r="C36" i="2"/>
  <c r="B36" i="2"/>
  <c r="N36" i="2" s="1"/>
  <c r="M33" i="2"/>
  <c r="L33" i="2"/>
  <c r="K33" i="2"/>
  <c r="J33" i="2"/>
  <c r="I33" i="2"/>
  <c r="H33" i="2"/>
  <c r="G33" i="2"/>
  <c r="F33" i="2"/>
  <c r="E33" i="2"/>
  <c r="D33" i="2"/>
  <c r="C33" i="2"/>
  <c r="B33" i="2"/>
  <c r="M32" i="2"/>
  <c r="L32" i="2"/>
  <c r="K32" i="2"/>
  <c r="J32" i="2"/>
  <c r="I32" i="2"/>
  <c r="H32" i="2"/>
  <c r="G32" i="2"/>
  <c r="F32" i="2"/>
  <c r="E32" i="2"/>
  <c r="D32" i="2"/>
  <c r="N32" i="2" s="1"/>
  <c r="C32" i="2"/>
  <c r="B32" i="2"/>
  <c r="M29" i="2"/>
  <c r="L29" i="2"/>
  <c r="K29" i="2"/>
  <c r="J29" i="2"/>
  <c r="I29" i="2"/>
  <c r="H29" i="2"/>
  <c r="G29" i="2"/>
  <c r="F29" i="2"/>
  <c r="E29" i="2"/>
  <c r="D29" i="2"/>
  <c r="C29" i="2"/>
  <c r="B29" i="2"/>
  <c r="M28" i="2"/>
  <c r="L28" i="2"/>
  <c r="K28" i="2"/>
  <c r="J28" i="2"/>
  <c r="I28" i="2"/>
  <c r="H28" i="2"/>
  <c r="G28" i="2"/>
  <c r="F28" i="2"/>
  <c r="E28" i="2"/>
  <c r="D28" i="2"/>
  <c r="N28" i="2" s="1"/>
  <c r="C28" i="2"/>
  <c r="B28" i="2"/>
  <c r="C24" i="2"/>
  <c r="D24" i="2"/>
  <c r="E24" i="2"/>
  <c r="F24" i="2"/>
  <c r="G24" i="2"/>
  <c r="H24" i="2"/>
  <c r="I24" i="2"/>
  <c r="J24" i="2"/>
  <c r="K24" i="2"/>
  <c r="L24" i="2"/>
  <c r="M24" i="2"/>
  <c r="C25" i="2"/>
  <c r="D25" i="2"/>
  <c r="E25" i="2"/>
  <c r="F25" i="2"/>
  <c r="G25" i="2"/>
  <c r="H25" i="2"/>
  <c r="I25" i="2"/>
  <c r="J25" i="2"/>
  <c r="K25" i="2"/>
  <c r="L25" i="2"/>
  <c r="M25" i="2"/>
  <c r="B25" i="2"/>
  <c r="B24" i="2"/>
  <c r="N24" i="2" s="1"/>
  <c r="C20" i="2"/>
  <c r="N20" i="2" s="1"/>
  <c r="D20" i="2"/>
  <c r="E20" i="2"/>
  <c r="F20" i="2"/>
  <c r="G20" i="2"/>
  <c r="H20" i="2"/>
  <c r="I20" i="2"/>
  <c r="J20" i="2"/>
  <c r="K20" i="2"/>
  <c r="L20" i="2"/>
  <c r="M20" i="2"/>
  <c r="C21" i="2"/>
  <c r="D21" i="2"/>
  <c r="E21" i="2"/>
  <c r="F21" i="2"/>
  <c r="G21" i="2"/>
  <c r="H21" i="2"/>
  <c r="I21" i="2"/>
  <c r="J21" i="2"/>
  <c r="K21" i="2"/>
  <c r="L21" i="2"/>
  <c r="M21" i="2"/>
  <c r="B21" i="2"/>
  <c r="B20" i="2"/>
  <c r="B33" i="5"/>
  <c r="J33" i="5" s="1"/>
  <c r="I33" i="5" s="1"/>
  <c r="B34" i="5"/>
  <c r="G33" i="5"/>
  <c r="G34" i="5"/>
  <c r="D4" i="4"/>
  <c r="D12" i="4" s="1"/>
  <c r="C6" i="4"/>
  <c r="C7" i="4"/>
  <c r="C8" i="4"/>
  <c r="C10" i="4"/>
  <c r="C11" i="4"/>
  <c r="C4" i="4"/>
  <c r="B12" i="4"/>
  <c r="C5" i="4" s="1"/>
  <c r="F32" i="5"/>
  <c r="G32" i="5" s="1"/>
  <c r="G35" i="5" s="1"/>
  <c r="E32" i="5"/>
  <c r="E35" i="5" s="1"/>
  <c r="R21" i="2" l="1"/>
  <c r="F35" i="5"/>
  <c r="B32" i="5"/>
  <c r="N25" i="2"/>
  <c r="N41" i="2"/>
  <c r="N57" i="2"/>
  <c r="N73" i="2"/>
  <c r="T2" i="2"/>
  <c r="R22" i="2"/>
  <c r="C9" i="4"/>
  <c r="N37" i="2"/>
  <c r="N53" i="2"/>
  <c r="N69" i="2"/>
  <c r="R15" i="2"/>
  <c r="J34" i="5"/>
  <c r="I34" i="5" s="1"/>
  <c r="R19" i="2"/>
  <c r="S15" i="2"/>
  <c r="T5" i="2"/>
  <c r="T6" i="2"/>
  <c r="T4" i="2"/>
  <c r="B35" i="5" l="1"/>
  <c r="J32" i="5"/>
  <c r="I32" i="5" s="1"/>
  <c r="C33" i="5" l="1"/>
  <c r="D33" i="5" s="1"/>
  <c r="C34" i="5"/>
  <c r="D34" i="5" s="1"/>
  <c r="C32" i="5"/>
  <c r="J35" i="5"/>
  <c r="K32" i="5" s="1"/>
  <c r="D32" i="5" l="1"/>
  <c r="D35" i="5" s="1"/>
  <c r="C3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maherp</author>
  </authors>
  <commentList>
    <comment ref="A2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Categories to include:
-Workmanship
-Supplier Quality
-Design Issue</t>
        </r>
      </text>
    </comment>
  </commentList>
</comments>
</file>

<file path=xl/sharedStrings.xml><?xml version="1.0" encoding="utf-8"?>
<sst xmlns="http://schemas.openxmlformats.org/spreadsheetml/2006/main" count="178" uniqueCount="163">
  <si>
    <t>First Pass Yield Countermeasure Sheet</t>
  </si>
  <si>
    <t>Improvement Priority:</t>
  </si>
  <si>
    <t>Problem Statement:</t>
  </si>
  <si>
    <t>Miss: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</si>
  <si>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</si>
  <si>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</si>
  <si>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</si>
  <si>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</si>
  <si>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</si>
  <si>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</si>
  <si>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</si>
  <si>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</si>
  <si>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</si>
  <si>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</si>
  <si>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</si>
  <si>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</si>
  <si>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Jetscan</t>
  </si>
  <si>
    <t>Jetcount</t>
  </si>
  <si>
    <t>Dual Pocket</t>
  </si>
  <si>
    <t>Jetsort</t>
  </si>
  <si>
    <t>MPS</t>
  </si>
  <si>
    <t>MMPS</t>
  </si>
  <si>
    <t>Strappers</t>
  </si>
  <si>
    <t>Shredders</t>
  </si>
  <si>
    <t>Jetscan iFX100</t>
  </si>
  <si>
    <t>Jetscan iFX200</t>
  </si>
  <si>
    <t>Jet Weigh</t>
  </si>
  <si>
    <t>Fastpay</t>
  </si>
  <si>
    <t>JetscaniFX400</t>
  </si>
  <si>
    <t>4 Pocket</t>
  </si>
  <si>
    <t>Avg</t>
  </si>
  <si>
    <t>Factory FPY % Avg</t>
  </si>
  <si>
    <t>Machine PN</t>
  </si>
  <si>
    <t>Number of Defects</t>
  </si>
  <si>
    <t xml:space="preserve">634-9644-01 </t>
  </si>
  <si>
    <t xml:space="preserve">634-9682-03 </t>
  </si>
  <si>
    <t xml:space="preserve">634-9655-01 </t>
  </si>
  <si>
    <t xml:space="preserve">636-9697-01 </t>
  </si>
  <si>
    <t xml:space="preserve">634-9634-01 </t>
  </si>
  <si>
    <t xml:space="preserve">636-9617-00 </t>
  </si>
  <si>
    <t xml:space="preserve">634-9645-01 </t>
  </si>
  <si>
    <t xml:space="preserve">634-9601-00 </t>
  </si>
  <si>
    <t xml:space="preserve">634-9603-02 </t>
  </si>
  <si>
    <t xml:space="preserve">636-9601-00 </t>
  </si>
  <si>
    <t xml:space="preserve">636-9692-01 </t>
  </si>
  <si>
    <t xml:space="preserve">634-9659-03 </t>
  </si>
  <si>
    <t xml:space="preserve">636-9690-00 </t>
  </si>
  <si>
    <t>Defect</t>
  </si>
  <si>
    <t>Qty</t>
  </si>
  <si>
    <t xml:space="preserve">Bag Station #1 LED </t>
  </si>
  <si>
    <t xml:space="preserve">Bag Station #2 LED </t>
  </si>
  <si>
    <t xml:space="preserve">Coin sticking </t>
  </si>
  <si>
    <t xml:space="preserve">Missing Roller and Bolt </t>
  </si>
  <si>
    <t xml:space="preserve">Missorting </t>
  </si>
  <si>
    <t xml:space="preserve">No hearbeat CPU PCB </t>
  </si>
  <si>
    <t xml:space="preserve">Counting Discrimination All Coins </t>
  </si>
  <si>
    <t>Dept 835</t>
  </si>
  <si>
    <t>Goal</t>
  </si>
  <si>
    <t>Failure Type</t>
  </si>
  <si>
    <t>1st Why</t>
  </si>
  <si>
    <t>2nd Why</t>
  </si>
  <si>
    <t>3rd Why</t>
  </si>
  <si>
    <t>4th Why</t>
  </si>
  <si>
    <t>5th Why</t>
  </si>
  <si>
    <t>5 Why's</t>
  </si>
  <si>
    <t>Responsibility
(Who?)</t>
  </si>
  <si>
    <t>Root Cause
(From 5 Why's)</t>
  </si>
  <si>
    <t>Countermeasure(s)
(short and long term)</t>
  </si>
  <si>
    <t>Timing
(when)</t>
  </si>
  <si>
    <r>
      <t>Status
(</t>
    </r>
    <r>
      <rPr>
        <sz val="8"/>
        <color theme="1"/>
        <rFont val="Calibri"/>
        <family val="2"/>
        <scheme val="minor"/>
      </rPr>
      <t>% complete)</t>
    </r>
  </si>
  <si>
    <t>Department 835</t>
  </si>
  <si>
    <t>Attain and maintain 90% FPY by 12-31-12</t>
  </si>
  <si>
    <t>FPY% actual is 82.8% vs Plan of 90%</t>
  </si>
  <si>
    <t>Dept</t>
  </si>
  <si>
    <t>Failures</t>
  </si>
  <si>
    <t>% of Total Plant Failures</t>
  </si>
  <si>
    <t>Miss Impact on Plant FPY%</t>
  </si>
  <si>
    <t>Total Passing Units</t>
  </si>
  <si>
    <t>Total Units Tested</t>
  </si>
  <si>
    <t>Total Failures Countermeasured</t>
  </si>
  <si>
    <t>% Improvement in Dept</t>
  </si>
  <si>
    <t>Future FPY if RCCM Effective</t>
  </si>
  <si>
    <t>FPY Improvement Plantwide</t>
  </si>
  <si>
    <t xml:space="preserve">Counting Reject Coins </t>
  </si>
  <si>
    <t>Total Plant</t>
  </si>
  <si>
    <t>Design Issue</t>
  </si>
  <si>
    <t>Critical Features not documented</t>
  </si>
  <si>
    <t>In process of quantifying critical dimensions</t>
  </si>
  <si>
    <t>Prepare sample sort heads, test, analyze results, repeat as req'd until critical features can be quantified. Update drawings as required.</t>
  </si>
  <si>
    <t>Bauby/Wendell</t>
  </si>
  <si>
    <t>Total Defects</t>
  </si>
  <si>
    <t>Impact to FPY</t>
  </si>
  <si>
    <t>Feature criteria unknown</t>
  </si>
  <si>
    <t>Sort Heads not working right</t>
  </si>
  <si>
    <t>Supplier Quality</t>
  </si>
  <si>
    <t>Supplier sent in discrepant parts</t>
  </si>
  <si>
    <t>Bag Station LED #2 not functioning properly</t>
  </si>
  <si>
    <t>Cable Assy manufactured incorrectly</t>
  </si>
  <si>
    <t>Review Cable dwg. Is it correct? Is it understandable? Clarify if needed.
Alert Supplier that they are sending bad parts and require corrective action from them.</t>
  </si>
  <si>
    <t>Wywialowski</t>
  </si>
  <si>
    <t>Missorting, Counting Reject Coins, Coin Sticking, Counting Discrimination all Coins</t>
  </si>
  <si>
    <t>Jetscan Insp</t>
  </si>
  <si>
    <t>Jetscan Pass</t>
  </si>
  <si>
    <t>Jetscan Failures</t>
  </si>
  <si>
    <t>Jetcount Insp</t>
  </si>
  <si>
    <t>Jetcount Pass</t>
  </si>
  <si>
    <t>Jetcount Failures</t>
  </si>
  <si>
    <t>Dual Pocket Insp</t>
  </si>
  <si>
    <t>Dual Pocket Pass</t>
  </si>
  <si>
    <t>Dual Pocket Failures</t>
  </si>
  <si>
    <t>Jetsort Insp</t>
  </si>
  <si>
    <t>Jetsort Pass</t>
  </si>
  <si>
    <t>Jetsort Failures</t>
  </si>
  <si>
    <t>MPS Insp</t>
  </si>
  <si>
    <t>MPS Pass</t>
  </si>
  <si>
    <t>MPS Failures</t>
  </si>
  <si>
    <t>MMPS Insp</t>
  </si>
  <si>
    <t>MMPS Pass</t>
  </si>
  <si>
    <t>MMPS Failures</t>
  </si>
  <si>
    <t>Strappers Pass</t>
  </si>
  <si>
    <t>Strappers Insp</t>
  </si>
  <si>
    <t>Strappers Failures</t>
  </si>
  <si>
    <t>Shredders Insp</t>
  </si>
  <si>
    <t>Shredders Pass</t>
  </si>
  <si>
    <t>Shredders Failures</t>
  </si>
  <si>
    <t>Jetscan iFX100 Insp</t>
  </si>
  <si>
    <t>Jetscan iFX100 Pass</t>
  </si>
  <si>
    <t>Jetscan iFX100 Failures</t>
  </si>
  <si>
    <t>Jetscan iFX200 Insp</t>
  </si>
  <si>
    <t>Jetscan iFX200 Pass</t>
  </si>
  <si>
    <t>Jetscan iFX200 Failures</t>
  </si>
  <si>
    <t>Jet Weigh Insp</t>
  </si>
  <si>
    <t>Jet Weigh Pass</t>
  </si>
  <si>
    <t>Jet Weigh Failures</t>
  </si>
  <si>
    <t>Fastpay Insp</t>
  </si>
  <si>
    <t>Fastpay Pass</t>
  </si>
  <si>
    <t>Fastpay Failures</t>
  </si>
  <si>
    <t>JetscaniFX400 Insp</t>
  </si>
  <si>
    <t>JetscaniFX400 Pass</t>
  </si>
  <si>
    <t>JetscaniFX400 Failures</t>
  </si>
  <si>
    <t>4 Pocket Insp</t>
  </si>
  <si>
    <t>4 Pocket Pass</t>
  </si>
  <si>
    <t>4 Pocket Failures</t>
  </si>
  <si>
    <t>Jetscan FPY</t>
  </si>
  <si>
    <t>Jetcount FPY</t>
  </si>
  <si>
    <t>Dual Pocket FPY</t>
  </si>
  <si>
    <t>Jetsort FPY</t>
  </si>
  <si>
    <t>MPS FPY</t>
  </si>
  <si>
    <t>MMPS FPY</t>
  </si>
  <si>
    <t>Strappers FPY</t>
  </si>
  <si>
    <t>Shredders FPY</t>
  </si>
  <si>
    <t>Jetscan iFX100 FPY</t>
  </si>
  <si>
    <t>Jetscan iFX200 FPY</t>
  </si>
  <si>
    <t>5 Pocket FPY</t>
  </si>
  <si>
    <t>JetscaniFX400 FPY</t>
  </si>
  <si>
    <t>Fastpay FPY</t>
  </si>
  <si>
    <t>Jet Weigh FPY</t>
  </si>
  <si>
    <t>Totals</t>
  </si>
  <si>
    <t>Insp</t>
  </si>
  <si>
    <t>Pass</t>
  </si>
  <si>
    <t>FPY</t>
  </si>
  <si>
    <t>Supplier does not have checks and balances in place</t>
  </si>
  <si>
    <t>Your Company Logo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</si>
</sst>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#,##0;#,##0"/>
    <numFmt numFmtId="166" formatCode="_([$€]* #,##0.00_);_([$€]* \(#,##0.00\);_([$€]* &quot;-&quot;??_);_(@_)"/>
    <numFmt numFmtId="167" formatCode="_-* #,##0.00_-;\-* #,##0.00_-;_-* &quot;-&quot;??_-;_-@_-"/>
    <numFmt numFmtId="168" formatCode="0%_);\(0%\)"/>
    <numFmt numFmtId="169" formatCode="&quot;$&quot;#,##0\ ;\(&quot;$&quot;#,##0\)"/>
    <numFmt numFmtId="170" formatCode="d\.\ mmmm\ yy"/>
    <numFmt numFmtId="171" formatCode="mmm&quot;/&quot;yy"/>
    <numFmt numFmtId="172" formatCode="#,##0;[Red]&quot;(&quot;#,##0&quot;)&quot;"/>
    <numFmt numFmtId="173" formatCode="#,##0.00;[Red]&quot;(&quot;#,##0.00&quot;)&quot;"/>
    <numFmt numFmtId="174" formatCode="#,##0&quot; DM&quot;;[Red]&quot;(&quot;#,##0&quot;) DM&quot;"/>
    <numFmt numFmtId="175" formatCode="#,##0.00&quot; DM&quot;;[Red]&quot;(&quot;#,##0.00&quot;) DM&quot;"/>
  </numFmts>
  <fonts count="4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7"/>
      <name val="Small Fonts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color indexed="24"/>
      <name val="Courier New"/>
      <family val="3"/>
    </font>
    <font>
      <sz val="8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6"/>
      <name val="Times New Roman"/>
      <family val="1"/>
    </font>
    <font>
      <b/>
      <sz val="10"/>
      <name val="Arial"/>
      <family val="2"/>
    </font>
    <font>
      <b/>
      <sz val="12"/>
      <color indexed="24"/>
      <name val="Times New Roman"/>
      <family val="1"/>
    </font>
    <font>
      <sz val="10"/>
      <color indexed="24"/>
      <name val="Times New Roman"/>
      <family val="1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6"/>
      <color indexed="9"/>
      <name val="Arial"/>
      <family val="2"/>
    </font>
    <font>
      <sz val="10"/>
      <name val="Helv"/>
    </font>
    <font>
      <sz val="12"/>
      <name val="Helv"/>
    </font>
    <font>
      <b/>
      <sz val="10"/>
      <color indexed="10"/>
      <name val="Arial"/>
      <family val="2"/>
    </font>
    <font>
      <b/>
      <sz val="18"/>
      <color indexed="62"/>
      <name val="Cambria"/>
      <family val="2"/>
    </font>
    <font>
      <sz val="12"/>
      <name val="新細明體"/>
      <charset val="136"/>
    </font>
    <font>
      <sz val="12"/>
      <name val="宋体"/>
      <charset val="134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8"/>
      </patternFill>
    </fill>
    <fill>
      <patternFill patternType="solid">
        <fgColor indexed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9">
    <xf numFmtId="0" fontId="0" fillId="0" borderId="0"/>
    <xf numFmtId="0" fontId="2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1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17" fillId="6" borderId="0" applyNumberFormat="0" applyBorder="0" applyAlignment="0" applyProtection="0"/>
    <xf numFmtId="38" fontId="3" fillId="18" borderId="0" applyNumberFormat="0" applyBorder="0" applyAlignment="0" applyProtection="0"/>
    <xf numFmtId="0" fontId="18" fillId="0" borderId="0"/>
    <xf numFmtId="0" fontId="4" fillId="0" borderId="3" applyNumberFormat="0" applyAlignment="0" applyProtection="0">
      <alignment horizontal="left" vertical="center"/>
    </xf>
    <xf numFmtId="0" fontId="4" fillId="0" borderId="4">
      <alignment horizontal="left" vertical="center"/>
    </xf>
    <xf numFmtId="14" fontId="19" fillId="19" borderId="5">
      <alignment horizontal="center" vertical="center" wrapText="1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10" fontId="3" fillId="20" borderId="7" applyNumberFormat="0" applyBorder="0" applyAlignment="0" applyProtection="0"/>
    <xf numFmtId="0" fontId="24" fillId="0" borderId="8" applyNumberFormat="0" applyFill="0" applyAlignment="0" applyProtection="0"/>
    <xf numFmtId="43" fontId="2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5" fillId="7" borderId="0" applyNumberFormat="0" applyBorder="0" applyAlignment="0" applyProtection="0"/>
    <xf numFmtId="37" fontId="7" fillId="0" borderId="0"/>
    <xf numFmtId="165" fontId="2" fillId="0" borderId="0"/>
    <xf numFmtId="0" fontId="2" fillId="0" borderId="0"/>
    <xf numFmtId="0" fontId="2" fillId="4" borderId="9" applyNumberFormat="0" applyFont="0" applyAlignment="0" applyProtection="0"/>
    <xf numFmtId="0" fontId="26" fillId="16" borderId="10" applyNumberFormat="0" applyAlignment="0" applyProtection="0"/>
    <xf numFmtId="38" fontId="27" fillId="16" borderId="0">
      <alignment horizontal="right"/>
    </xf>
    <xf numFmtId="17" fontId="28" fillId="10" borderId="0">
      <alignment horizontal="center"/>
    </xf>
    <xf numFmtId="0" fontId="29" fillId="21" borderId="0"/>
    <xf numFmtId="0" fontId="19" fillId="16" borderId="0" applyBorder="0">
      <alignment horizontal="centerContinuous"/>
    </xf>
    <xf numFmtId="0" fontId="30" fillId="22" borderId="0" applyBorder="0">
      <alignment horizontal="centerContinuous"/>
    </xf>
    <xf numFmtId="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0" fontId="15" fillId="0" borderId="0"/>
    <xf numFmtId="0" fontId="31" fillId="0" borderId="0"/>
    <xf numFmtId="0" fontId="32" fillId="0" borderId="0"/>
    <xf numFmtId="0" fontId="8" fillId="0" borderId="0"/>
    <xf numFmtId="0" fontId="33" fillId="0" borderId="0" applyFill="0" applyBorder="0" applyProtection="0">
      <alignment horizontal="left" vertical="top"/>
    </xf>
    <xf numFmtId="0" fontId="34" fillId="0" borderId="0" applyNumberFormat="0" applyFill="0" applyBorder="0" applyAlignment="0" applyProtection="0"/>
    <xf numFmtId="0" fontId="14" fillId="0" borderId="11" applyNumberFormat="0" applyFont="0" applyFill="0" applyAlignment="0" applyProtection="0"/>
    <xf numFmtId="174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167" fontId="35" fillId="0" borderId="0" applyFont="0" applyFill="0" applyBorder="0" applyAlignment="0" applyProtection="0"/>
    <xf numFmtId="0" fontId="36" fillId="0" borderId="0">
      <alignment vertical="center"/>
    </xf>
  </cellStyleXfs>
  <cellXfs count="6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17" fontId="0" fillId="0" borderId="0" xfId="0" applyNumberFormat="1"/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/>
    </xf>
    <xf numFmtId="17" fontId="0" fillId="0" borderId="0" xfId="0" applyNumberFormat="1" applyAlignment="1">
      <alignment vertical="top" wrapText="1"/>
    </xf>
    <xf numFmtId="9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8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7" fillId="0" borderId="7" xfId="0" applyFont="1" applyBorder="1" applyAlignment="1">
      <alignment horizontal="left" vertical="top" wrapText="1"/>
    </xf>
    <xf numFmtId="9" fontId="0" fillId="0" borderId="7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40" fillId="0" borderId="7" xfId="0" applyFont="1" applyBorder="1" applyAlignment="1">
      <alignment horizontal="center" vertical="center"/>
    </xf>
    <xf numFmtId="0" fontId="0" fillId="23" borderId="0" xfId="0" applyFill="1" applyAlignment="1">
      <alignment vertical="top" wrapText="1"/>
    </xf>
    <xf numFmtId="0" fontId="0" fillId="0" borderId="0" xfId="0" applyAlignment="1">
      <alignment horizontal="left"/>
    </xf>
    <xf numFmtId="0" fontId="0" fillId="24" borderId="7" xfId="0" applyFill="1" applyBorder="1" applyAlignment="1">
      <alignment horizontal="center" vertical="center"/>
    </xf>
    <xf numFmtId="0" fontId="0" fillId="26" borderId="7" xfId="0" applyFill="1" applyBorder="1" applyAlignment="1">
      <alignment horizontal="center" vertical="center"/>
    </xf>
    <xf numFmtId="0" fontId="0" fillId="24" borderId="13" xfId="0" applyFill="1" applyBorder="1" applyAlignment="1">
      <alignment horizontal="left"/>
    </xf>
    <xf numFmtId="0" fontId="0" fillId="24" borderId="14" xfId="0" applyFill="1" applyBorder="1" applyAlignment="1">
      <alignment horizontal="center" vertical="center"/>
    </xf>
    <xf numFmtId="0" fontId="0" fillId="24" borderId="15" xfId="0" applyFill="1" applyBorder="1"/>
    <xf numFmtId="0" fontId="0" fillId="24" borderId="16" xfId="0" applyFill="1" applyBorder="1" applyAlignment="1">
      <alignment horizontal="left"/>
    </xf>
    <xf numFmtId="0" fontId="0" fillId="24" borderId="17" xfId="0" applyFill="1" applyBorder="1"/>
    <xf numFmtId="0" fontId="0" fillId="24" borderId="18" xfId="0" applyFill="1" applyBorder="1" applyAlignment="1">
      <alignment horizontal="left"/>
    </xf>
    <xf numFmtId="164" fontId="0" fillId="24" borderId="19" xfId="0" applyNumberFormat="1" applyFill="1" applyBorder="1" applyAlignment="1">
      <alignment horizontal="center" vertical="center"/>
    </xf>
    <xf numFmtId="164" fontId="0" fillId="24" borderId="20" xfId="0" applyNumberFormat="1" applyFill="1" applyBorder="1"/>
    <xf numFmtId="0" fontId="0" fillId="0" borderId="12" xfId="0" applyBorder="1" applyAlignment="1">
      <alignment horizontal="left"/>
    </xf>
    <xf numFmtId="0" fontId="0" fillId="25" borderId="7" xfId="0" applyFill="1" applyBorder="1" applyAlignment="1">
      <alignment horizontal="center" vertical="center"/>
    </xf>
    <xf numFmtId="0" fontId="0" fillId="25" borderId="13" xfId="0" applyFill="1" applyBorder="1" applyAlignment="1">
      <alignment horizontal="left"/>
    </xf>
    <xf numFmtId="0" fontId="0" fillId="25" borderId="14" xfId="0" applyFill="1" applyBorder="1" applyAlignment="1">
      <alignment horizontal="center" vertical="center"/>
    </xf>
    <xf numFmtId="0" fontId="0" fillId="25" borderId="15" xfId="0" applyFill="1" applyBorder="1"/>
    <xf numFmtId="0" fontId="0" fillId="25" borderId="16" xfId="0" applyFill="1" applyBorder="1" applyAlignment="1">
      <alignment horizontal="left"/>
    </xf>
    <xf numFmtId="0" fontId="0" fillId="25" borderId="17" xfId="0" applyFill="1" applyBorder="1"/>
    <xf numFmtId="0" fontId="0" fillId="25" borderId="18" xfId="0" applyFill="1" applyBorder="1" applyAlignment="1">
      <alignment horizontal="left"/>
    </xf>
    <xf numFmtId="164" fontId="0" fillId="25" borderId="19" xfId="0" applyNumberFormat="1" applyFill="1" applyBorder="1" applyAlignment="1">
      <alignment horizontal="center" vertical="center"/>
    </xf>
    <xf numFmtId="164" fontId="0" fillId="25" borderId="20" xfId="0" applyNumberFormat="1" applyFill="1" applyBorder="1"/>
    <xf numFmtId="0" fontId="0" fillId="26" borderId="13" xfId="0" applyFill="1" applyBorder="1" applyAlignment="1">
      <alignment horizontal="left"/>
    </xf>
    <xf numFmtId="0" fontId="0" fillId="26" borderId="14" xfId="0" applyFill="1" applyBorder="1" applyAlignment="1">
      <alignment horizontal="center" vertical="center"/>
    </xf>
    <xf numFmtId="0" fontId="0" fillId="26" borderId="15" xfId="0" applyFill="1" applyBorder="1"/>
    <xf numFmtId="0" fontId="0" fillId="26" borderId="16" xfId="0" applyFill="1" applyBorder="1" applyAlignment="1">
      <alignment horizontal="left"/>
    </xf>
    <xf numFmtId="0" fontId="0" fillId="26" borderId="17" xfId="0" applyFill="1" applyBorder="1"/>
    <xf numFmtId="0" fontId="0" fillId="26" borderId="18" xfId="0" applyFill="1" applyBorder="1" applyAlignment="1">
      <alignment horizontal="left"/>
    </xf>
    <xf numFmtId="164" fontId="0" fillId="26" borderId="19" xfId="0" applyNumberFormat="1" applyFill="1" applyBorder="1" applyAlignment="1">
      <alignment horizontal="center" vertical="center"/>
    </xf>
    <xf numFmtId="164" fontId="0" fillId="26" borderId="20" xfId="0" applyNumberFormat="1" applyFill="1" applyBorder="1"/>
    <xf numFmtId="0" fontId="0" fillId="0" borderId="12" xfId="0" applyBorder="1" applyAlignment="1">
      <alignment horizontal="center" vertical="center"/>
    </xf>
    <xf numFmtId="0" fontId="0" fillId="27" borderId="7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0" fillId="0" borderId="7" xfId="0" applyFont="1" applyBorder="1" applyAlignment="1">
      <alignment horizontal="center" vertical="center" wrapText="1"/>
    </xf>
  </cellXfs>
  <cellStyles count="99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Comma 2" xfId="30" xr:uid="{00000000-0005-0000-0000-00001B000000}"/>
    <cellStyle name="Comma 3" xfId="31" xr:uid="{00000000-0005-0000-0000-00001C000000}"/>
    <cellStyle name="Comma 4" xfId="32" xr:uid="{00000000-0005-0000-0000-00001D000000}"/>
    <cellStyle name="Comma 5" xfId="33" xr:uid="{00000000-0005-0000-0000-00001E000000}"/>
    <cellStyle name="Comma 6" xfId="29" xr:uid="{00000000-0005-0000-0000-00001F000000}"/>
    <cellStyle name="Comma0" xfId="34" xr:uid="{00000000-0005-0000-0000-000020000000}"/>
    <cellStyle name="Currency 2" xfId="36" xr:uid="{00000000-0005-0000-0000-000021000000}"/>
    <cellStyle name="Currency 3" xfId="37" xr:uid="{00000000-0005-0000-0000-000022000000}"/>
    <cellStyle name="Currency 4" xfId="38" xr:uid="{00000000-0005-0000-0000-000023000000}"/>
    <cellStyle name="Currency 5" xfId="39" xr:uid="{00000000-0005-0000-0000-000024000000}"/>
    <cellStyle name="Currency 6" xfId="35" xr:uid="{00000000-0005-0000-0000-000025000000}"/>
    <cellStyle name="Currency0" xfId="40" xr:uid="{00000000-0005-0000-0000-000026000000}"/>
    <cellStyle name="Date" xfId="41" xr:uid="{00000000-0005-0000-0000-000027000000}"/>
    <cellStyle name="Datumgroß" xfId="42" xr:uid="{00000000-0005-0000-0000-000028000000}"/>
    <cellStyle name="Datumklein" xfId="43" xr:uid="{00000000-0005-0000-0000-000029000000}"/>
    <cellStyle name="Dezimalgroß" xfId="44" xr:uid="{00000000-0005-0000-0000-00002A000000}"/>
    <cellStyle name="Dezimalklein" xfId="45" xr:uid="{00000000-0005-0000-0000-00002B000000}"/>
    <cellStyle name="Euro" xfId="46" xr:uid="{00000000-0005-0000-0000-00002C000000}"/>
    <cellStyle name="Explanatory Text 2" xfId="47" xr:uid="{00000000-0005-0000-0000-00002D000000}"/>
    <cellStyle name="Fixed" xfId="48" xr:uid="{00000000-0005-0000-0000-00002E000000}"/>
    <cellStyle name="Good 2" xfId="49" xr:uid="{00000000-0005-0000-0000-00002F000000}"/>
    <cellStyle name="Grey" xfId="50" xr:uid="{00000000-0005-0000-0000-000030000000}"/>
    <cellStyle name="header" xfId="51" xr:uid="{00000000-0005-0000-0000-000031000000}"/>
    <cellStyle name="Header1" xfId="52" xr:uid="{00000000-0005-0000-0000-000032000000}"/>
    <cellStyle name="Header2" xfId="53" xr:uid="{00000000-0005-0000-0000-000033000000}"/>
    <cellStyle name="Heading" xfId="54" xr:uid="{00000000-0005-0000-0000-000034000000}"/>
    <cellStyle name="Heading 1 2" xfId="55" xr:uid="{00000000-0005-0000-0000-000035000000}"/>
    <cellStyle name="Heading 2 2" xfId="56" xr:uid="{00000000-0005-0000-0000-000036000000}"/>
    <cellStyle name="Heading 3 2" xfId="57" xr:uid="{00000000-0005-0000-0000-000037000000}"/>
    <cellStyle name="Heading 4 2" xfId="58" xr:uid="{00000000-0005-0000-0000-000038000000}"/>
    <cellStyle name="Hyperlink 2" xfId="59" xr:uid="{00000000-0005-0000-0000-000039000000}"/>
    <cellStyle name="Hyperlink 3" xfId="60" xr:uid="{00000000-0005-0000-0000-00003A000000}"/>
    <cellStyle name="Input [yellow]" xfId="62" xr:uid="{00000000-0005-0000-0000-00003B000000}"/>
    <cellStyle name="Input 2" xfId="61" xr:uid="{00000000-0005-0000-0000-00003C000000}"/>
    <cellStyle name="Linked Cell 2" xfId="63" xr:uid="{00000000-0005-0000-0000-00003D000000}"/>
    <cellStyle name="Millares_CountermeasuresEMEA" xfId="64" xr:uid="{00000000-0005-0000-0000-00003E000000}"/>
    <cellStyle name="Moeda [0]_laroux" xfId="65" xr:uid="{00000000-0005-0000-0000-00003F000000}"/>
    <cellStyle name="Moeda_laroux" xfId="66" xr:uid="{00000000-0005-0000-0000-000040000000}"/>
    <cellStyle name="Neutral 2" xfId="67" xr:uid="{00000000-0005-0000-0000-000041000000}"/>
    <cellStyle name="no dec" xfId="68" xr:uid="{00000000-0005-0000-0000-000042000000}"/>
    <cellStyle name="Normal" xfId="0" builtinId="0"/>
    <cellStyle name="Normal - Style1" xfId="69" xr:uid="{00000000-0005-0000-0000-000044000000}"/>
    <cellStyle name="Normal 2" xfId="70" xr:uid="{00000000-0005-0000-0000-000045000000}"/>
    <cellStyle name="Normal 3" xfId="1" xr:uid="{00000000-0005-0000-0000-000046000000}"/>
    <cellStyle name="Note 2" xfId="71" xr:uid="{00000000-0005-0000-0000-000047000000}"/>
    <cellStyle name="Output 2" xfId="72" xr:uid="{00000000-0005-0000-0000-000048000000}"/>
    <cellStyle name="Output Amounts" xfId="73" xr:uid="{00000000-0005-0000-0000-000049000000}"/>
    <cellStyle name="Output Column Headings" xfId="74" xr:uid="{00000000-0005-0000-0000-00004A000000}"/>
    <cellStyle name="Output Line Items" xfId="75" xr:uid="{00000000-0005-0000-0000-00004B000000}"/>
    <cellStyle name="Output Report Heading" xfId="76" xr:uid="{00000000-0005-0000-0000-00004C000000}"/>
    <cellStyle name="Output Report Title" xfId="77" xr:uid="{00000000-0005-0000-0000-00004D000000}"/>
    <cellStyle name="Percent (0)" xfId="79" xr:uid="{00000000-0005-0000-0000-00004E000000}"/>
    <cellStyle name="Percent [2]" xfId="80" xr:uid="{00000000-0005-0000-0000-00004F000000}"/>
    <cellStyle name="Percent 2" xfId="81" xr:uid="{00000000-0005-0000-0000-000050000000}"/>
    <cellStyle name="Percent 3" xfId="82" xr:uid="{00000000-0005-0000-0000-000051000000}"/>
    <cellStyle name="Percent 4" xfId="83" xr:uid="{00000000-0005-0000-0000-000052000000}"/>
    <cellStyle name="Percent 5" xfId="84" xr:uid="{00000000-0005-0000-0000-000053000000}"/>
    <cellStyle name="Percent 6" xfId="78" xr:uid="{00000000-0005-0000-0000-000054000000}"/>
    <cellStyle name="Prozentgroß" xfId="85" xr:uid="{00000000-0005-0000-0000-000055000000}"/>
    <cellStyle name="Prozentklein" xfId="86" xr:uid="{00000000-0005-0000-0000-000056000000}"/>
    <cellStyle name="Standard_P1" xfId="87" xr:uid="{00000000-0005-0000-0000-000057000000}"/>
    <cellStyle name="Standard10" xfId="88" xr:uid="{00000000-0005-0000-0000-000058000000}"/>
    <cellStyle name="Standard12" xfId="89" xr:uid="{00000000-0005-0000-0000-000059000000}"/>
    <cellStyle name="Style 1" xfId="90" xr:uid="{00000000-0005-0000-0000-00005A000000}"/>
    <cellStyle name="Tickmark" xfId="91" xr:uid="{00000000-0005-0000-0000-00005B000000}"/>
    <cellStyle name="Title 2" xfId="92" xr:uid="{00000000-0005-0000-0000-00005C000000}"/>
    <cellStyle name="Total 2" xfId="93" xr:uid="{00000000-0005-0000-0000-00005D000000}"/>
    <cellStyle name="Währunggroß" xfId="94" xr:uid="{00000000-0005-0000-0000-00005E000000}"/>
    <cellStyle name="Währungklein" xfId="95" xr:uid="{00000000-0005-0000-0000-00005F000000}"/>
    <cellStyle name="Warning Text 2" xfId="96" xr:uid="{00000000-0005-0000-0000-000060000000}"/>
    <cellStyle name="千分位_Sheet1" xfId="97" xr:uid="{00000000-0005-0000-0000-000061000000}"/>
    <cellStyle name="常规_takt time 4900(new)" xfId="98" xr:uid="{00000000-0005-0000-0000-000062000000}"/>
  </cellStyles>
  <dxfs count="0"/>
  <tableStyles count="0" defaultTableStyle="TableStyleMedium9" defaultPivotStyle="PivotStyleLight16"/>
  <colors>
    <mruColors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/>
              <a:t>FPY % All Depts Combined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'FPY, Fact and Dept (Chart 1)'!$T$1</c:f>
              <c:strCache>
                <c:ptCount val="1"/>
                <c:pt idx="0">
                  <c:v>Factory FPY % Avg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'FPY, Fact and Dept (Chart 1)'!$A$2:$A$13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'FPY, Fact and Dept (Chart 1)'!$T$2:$T$13</c:f>
              <c:numCache>
                <c:formatCode>0.0%</c:formatCode>
                <c:ptCount val="12"/>
                <c:pt idx="0">
                  <c:v>0.81720000000000004</c:v>
                </c:pt>
                <c:pt idx="1">
                  <c:v>0.81593333333333329</c:v>
                </c:pt>
                <c:pt idx="2">
                  <c:v>0.86739999999999995</c:v>
                </c:pt>
                <c:pt idx="3">
                  <c:v>0.85749999999999993</c:v>
                </c:pt>
                <c:pt idx="4">
                  <c:v>0.82766666666666666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7B-41F3-B5C2-ADF411C61B8A}"/>
            </c:ext>
          </c:extLst>
        </c:ser>
        <c:ser>
          <c:idx val="1"/>
          <c:order val="1"/>
          <c:tx>
            <c:v>FPY Goal</c:v>
          </c:tx>
          <c:spPr>
            <a:ln w="63500" cap="flat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'FPY, Fact and Dept (Chart 1)'!$A$2:$A$13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'FPY, Fact and Dept (Chart 1)'!$U$2:$U$6</c:f>
              <c:numCache>
                <c:formatCode>0%</c:formatCode>
                <c:ptCount val="5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7B-41F3-B5C2-ADF411C61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56800"/>
        <c:axId val="80558336"/>
      </c:lineChart>
      <c:catAx>
        <c:axId val="80556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0558336"/>
        <c:crosses val="autoZero"/>
        <c:auto val="1"/>
        <c:lblAlgn val="ctr"/>
        <c:lblOffset val="100"/>
        <c:noMultiLvlLbl val="0"/>
      </c:catAx>
      <c:valAx>
        <c:axId val="80558336"/>
        <c:scaling>
          <c:orientation val="minMax"/>
          <c:max val="1"/>
          <c:min val="0.70000000000000062"/>
        </c:scaling>
        <c:delete val="0"/>
        <c:axPos val="l"/>
        <c:majorGridlines/>
        <c:numFmt formatCode="0.0%" sourceLinked="1"/>
        <c:majorTickMark val="none"/>
        <c:minorTickMark val="none"/>
        <c:tickLblPos val="nextTo"/>
        <c:crossAx val="80556800"/>
        <c:crosses val="autoZero"/>
        <c:crossBetween val="between"/>
        <c:majorUnit val="0.0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/>
              <a:t>FPY % By Dept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Dept 826</c:v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cat>
            <c:strRef>
              <c:f>'FPY, Fact and Dept (Chart 1)'!$A$2:$A$13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'FPY, Fact and Dept (Chart 1)'!$Q$2:$Q$13</c:f>
              <c:numCache>
                <c:formatCode>0.0%</c:formatCode>
                <c:ptCount val="12"/>
                <c:pt idx="0">
                  <c:v>0.75960000000000005</c:v>
                </c:pt>
                <c:pt idx="1">
                  <c:v>0.82479999999999998</c:v>
                </c:pt>
                <c:pt idx="2">
                  <c:v>0.85719999999999996</c:v>
                </c:pt>
                <c:pt idx="3">
                  <c:v>0.85399999999999987</c:v>
                </c:pt>
                <c:pt idx="4">
                  <c:v>0.84199999999999997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4E-47F2-B575-C39A8980BDDA}"/>
            </c:ext>
          </c:extLst>
        </c:ser>
        <c:ser>
          <c:idx val="1"/>
          <c:order val="1"/>
          <c:tx>
            <c:v>Dept 828</c:v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'FPY, Fact and Dept (Chart 1)'!$A$2:$A$13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'FPY, Fact and Dept (Chart 1)'!$R$2:$R$13</c:f>
              <c:numCache>
                <c:formatCode>0.0%</c:formatCode>
                <c:ptCount val="12"/>
                <c:pt idx="0">
                  <c:v>0.94299999999999995</c:v>
                </c:pt>
                <c:pt idx="1">
                  <c:v>0.80999999999999994</c:v>
                </c:pt>
                <c:pt idx="2">
                  <c:v>0.85199999999999998</c:v>
                </c:pt>
                <c:pt idx="3">
                  <c:v>0.85449999999999993</c:v>
                </c:pt>
                <c:pt idx="4">
                  <c:v>0.871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4E-47F2-B575-C39A8980BDDA}"/>
            </c:ext>
          </c:extLst>
        </c:ser>
        <c:ser>
          <c:idx val="2"/>
          <c:order val="2"/>
          <c:tx>
            <c:v>Dept 835</c:v>
          </c:tx>
          <c:spPr>
            <a:ln w="5080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'FPY, Fact and Dept (Chart 1)'!$A$2:$A$13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'FPY, Fact and Dept (Chart 1)'!$S$2:$S$13</c:f>
              <c:numCache>
                <c:formatCode>0.0%</c:formatCode>
                <c:ptCount val="12"/>
                <c:pt idx="0">
                  <c:v>0.749</c:v>
                </c:pt>
                <c:pt idx="1">
                  <c:v>0.81299999999999994</c:v>
                </c:pt>
                <c:pt idx="2">
                  <c:v>0.89300000000000002</c:v>
                </c:pt>
                <c:pt idx="3">
                  <c:v>0.86399999999999999</c:v>
                </c:pt>
                <c:pt idx="4">
                  <c:v>0.77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4E-47F2-B575-C39A8980B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592256"/>
        <c:axId val="80630912"/>
      </c:lineChart>
      <c:catAx>
        <c:axId val="805922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0630912"/>
        <c:crosses val="autoZero"/>
        <c:auto val="1"/>
        <c:lblAlgn val="ctr"/>
        <c:lblOffset val="100"/>
        <c:noMultiLvlLbl val="0"/>
      </c:catAx>
      <c:valAx>
        <c:axId val="80630912"/>
        <c:scaling>
          <c:orientation val="minMax"/>
          <c:min val="0.70000000000000062"/>
        </c:scaling>
        <c:delete val="0"/>
        <c:axPos val="l"/>
        <c:majorGridlines/>
        <c:numFmt formatCode="0.0%" sourceLinked="1"/>
        <c:majorTickMark val="none"/>
        <c:minorTickMark val="none"/>
        <c:tickLblPos val="nextTo"/>
        <c:crossAx val="805922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25" l="0.2" r="0.2" t="0.25" header="0.30000000000000021" footer="0.30000000000000021"/>
    <c:pageSetup paperSize="3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Defect Qty</a:t>
            </a:r>
            <a:r>
              <a:rPr lang="en-US" sz="1400" baseline="0"/>
              <a:t> by Machine PN</a:t>
            </a:r>
            <a:endParaRPr lang="en-US" sz="140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219909259289977E-2"/>
          <c:y val="0.23769229376444273"/>
          <c:w val="0.93623410004219043"/>
          <c:h val="0.353813170920498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'Qty Defects by Model (Chart3)'!$B$3</c:f>
              <c:strCache>
                <c:ptCount val="1"/>
                <c:pt idx="0">
                  <c:v>Number of Defects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'Qty Defects by Model (Chart3)'!$A$4:$A$16</c:f>
              <c:strCache>
                <c:ptCount val="13"/>
                <c:pt idx="0">
                  <c:v>634-9644-01 </c:v>
                </c:pt>
                <c:pt idx="1">
                  <c:v>634-9682-03 </c:v>
                </c:pt>
                <c:pt idx="2">
                  <c:v>634-9655-01 </c:v>
                </c:pt>
                <c:pt idx="3">
                  <c:v>636-9697-01 </c:v>
                </c:pt>
                <c:pt idx="4">
                  <c:v>634-9634-01 </c:v>
                </c:pt>
                <c:pt idx="5">
                  <c:v>636-9617-00 </c:v>
                </c:pt>
                <c:pt idx="6">
                  <c:v>634-9645-01 </c:v>
                </c:pt>
                <c:pt idx="7">
                  <c:v>634-9601-00 </c:v>
                </c:pt>
                <c:pt idx="8">
                  <c:v>634-9603-02 </c:v>
                </c:pt>
                <c:pt idx="9">
                  <c:v>636-9601-00 </c:v>
                </c:pt>
                <c:pt idx="10">
                  <c:v>636-9692-01 </c:v>
                </c:pt>
                <c:pt idx="11">
                  <c:v>634-9659-03 </c:v>
                </c:pt>
                <c:pt idx="12">
                  <c:v>636-9690-00 </c:v>
                </c:pt>
              </c:strCache>
            </c:strRef>
          </c:cat>
          <c:val>
            <c:numRef>
              <c:f>'Qty Defects by Model (Chart3)'!$B$4:$B$16</c:f>
              <c:numCache>
                <c:formatCode>General</c:formatCode>
                <c:ptCount val="13"/>
                <c:pt idx="0">
                  <c:v>24</c:v>
                </c:pt>
                <c:pt idx="1">
                  <c:v>20</c:v>
                </c:pt>
                <c:pt idx="2">
                  <c:v>15</c:v>
                </c:pt>
                <c:pt idx="3">
                  <c:v>13</c:v>
                </c:pt>
                <c:pt idx="4">
                  <c:v>10</c:v>
                </c:pt>
                <c:pt idx="5">
                  <c:v>10</c:v>
                </c:pt>
                <c:pt idx="6">
                  <c:v>8</c:v>
                </c:pt>
                <c:pt idx="7">
                  <c:v>7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4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06-4704-B0BD-391FE48B9A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639104"/>
        <c:axId val="80640640"/>
      </c:barChart>
      <c:catAx>
        <c:axId val="8063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0640640"/>
        <c:crosses val="autoZero"/>
        <c:auto val="1"/>
        <c:lblAlgn val="ctr"/>
        <c:lblOffset val="100"/>
        <c:noMultiLvlLbl val="0"/>
      </c:catAx>
      <c:valAx>
        <c:axId val="80640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06391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/>
              <a:t>Defect  Type and Qty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0476896046422035E-2"/>
          <c:y val="0.21636146361667324"/>
          <c:w val="0.91069488188976377"/>
          <c:h val="0.51536159276855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'Def Type of Top Model (Chart 4)'!$B$3</c:f>
              <c:strCache>
                <c:ptCount val="1"/>
                <c:pt idx="0">
                  <c:v>Qty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'Def Type of Top Model (Chart 4)'!$A$4:$A$11</c:f>
              <c:strCache>
                <c:ptCount val="8"/>
                <c:pt idx="0">
                  <c:v>Missorting </c:v>
                </c:pt>
                <c:pt idx="1">
                  <c:v>Bag Station #2 LED </c:v>
                </c:pt>
                <c:pt idx="2">
                  <c:v>Counting Reject Coins </c:v>
                </c:pt>
                <c:pt idx="3">
                  <c:v>Bag Station #1 LED </c:v>
                </c:pt>
                <c:pt idx="4">
                  <c:v>Coin sticking </c:v>
                </c:pt>
                <c:pt idx="5">
                  <c:v>Counting Discrimination All Coins </c:v>
                </c:pt>
                <c:pt idx="6">
                  <c:v>Missing Roller and Bolt </c:v>
                </c:pt>
                <c:pt idx="7">
                  <c:v>No hearbeat CPU PCB </c:v>
                </c:pt>
              </c:strCache>
            </c:strRef>
          </c:cat>
          <c:val>
            <c:numRef>
              <c:f>'Def Type of Top Model (Chart 4)'!$B$4:$B$11</c:f>
              <c:numCache>
                <c:formatCode>General</c:formatCode>
                <c:ptCount val="8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DC-4768-B8E5-493E76261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674176"/>
        <c:axId val="80483456"/>
      </c:barChart>
      <c:catAx>
        <c:axId val="806741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aseline="0"/>
            </a:pPr>
            <a:endParaRPr lang="en-US"/>
          </a:p>
        </c:txPr>
        <c:crossAx val="80483456"/>
        <c:crosses val="autoZero"/>
        <c:auto val="1"/>
        <c:lblAlgn val="ctr"/>
        <c:lblOffset val="100"/>
        <c:noMultiLvlLbl val="0"/>
      </c:catAx>
      <c:valAx>
        <c:axId val="80483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06741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Defect Qty</a:t>
            </a:r>
            <a:r>
              <a:rPr lang="en-US" baseline="0"/>
              <a:t> by PN, Dept 835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'Qty Defects by Model (Chart3)'!$B$3</c:f>
              <c:strCache>
                <c:ptCount val="1"/>
                <c:pt idx="0">
                  <c:v>Number of Defects</c:v>
                </c:pt>
              </c:strCache>
            </c:strRef>
          </c:tx>
          <c:invertIfNegative val="0"/>
          <c:cat>
            <c:strRef>
              <c:f>'Qty Defects by Model (Chart3)'!$A$4:$A$16</c:f>
              <c:strCache>
                <c:ptCount val="13"/>
                <c:pt idx="0">
                  <c:v>634-9644-01 </c:v>
                </c:pt>
                <c:pt idx="1">
                  <c:v>634-9682-03 </c:v>
                </c:pt>
                <c:pt idx="2">
                  <c:v>634-9655-01 </c:v>
                </c:pt>
                <c:pt idx="3">
                  <c:v>636-9697-01 </c:v>
                </c:pt>
                <c:pt idx="4">
                  <c:v>634-9634-01 </c:v>
                </c:pt>
                <c:pt idx="5">
                  <c:v>636-9617-00 </c:v>
                </c:pt>
                <c:pt idx="6">
                  <c:v>634-9645-01 </c:v>
                </c:pt>
                <c:pt idx="7">
                  <c:v>634-9601-00 </c:v>
                </c:pt>
                <c:pt idx="8">
                  <c:v>634-9603-02 </c:v>
                </c:pt>
                <c:pt idx="9">
                  <c:v>636-9601-00 </c:v>
                </c:pt>
                <c:pt idx="10">
                  <c:v>636-9692-01 </c:v>
                </c:pt>
                <c:pt idx="11">
                  <c:v>634-9659-03 </c:v>
                </c:pt>
                <c:pt idx="12">
                  <c:v>636-9690-00 </c:v>
                </c:pt>
              </c:strCache>
            </c:strRef>
          </c:cat>
          <c:val>
            <c:numRef>
              <c:f>'Qty Defects by Model (Chart3)'!$B$4:$B$16</c:f>
              <c:numCache>
                <c:formatCode>General</c:formatCode>
                <c:ptCount val="13"/>
                <c:pt idx="0">
                  <c:v>24</c:v>
                </c:pt>
                <c:pt idx="1">
                  <c:v>20</c:v>
                </c:pt>
                <c:pt idx="2">
                  <c:v>15</c:v>
                </c:pt>
                <c:pt idx="3">
                  <c:v>13</c:v>
                </c:pt>
                <c:pt idx="4">
                  <c:v>10</c:v>
                </c:pt>
                <c:pt idx="5">
                  <c:v>10</c:v>
                </c:pt>
                <c:pt idx="6">
                  <c:v>8</c:v>
                </c:pt>
                <c:pt idx="7">
                  <c:v>7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4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9D-4E97-9550-C308B7491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644352"/>
        <c:axId val="80733696"/>
      </c:barChart>
      <c:catAx>
        <c:axId val="8064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0733696"/>
        <c:crosses val="autoZero"/>
        <c:auto val="1"/>
        <c:lblAlgn val="ctr"/>
        <c:lblOffset val="100"/>
        <c:noMultiLvlLbl val="0"/>
      </c:catAx>
      <c:valAx>
        <c:axId val="807336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06443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Defect Qty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8749562554680668E-2"/>
          <c:y val="0.19480351414406533"/>
          <c:w val="0.91069488188976377"/>
          <c:h val="0.310209609215514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'Def Type of Top Model (Chart 4)'!$B$3</c:f>
              <c:strCache>
                <c:ptCount val="1"/>
                <c:pt idx="0">
                  <c:v>Qty</c:v>
                </c:pt>
              </c:strCache>
            </c:strRef>
          </c:tx>
          <c:invertIfNegative val="0"/>
          <c:cat>
            <c:strRef>
              <c:f>'Def Type of Top Model (Chart 4)'!$A$4:$A$11</c:f>
              <c:strCache>
                <c:ptCount val="8"/>
                <c:pt idx="0">
                  <c:v>Missorting </c:v>
                </c:pt>
                <c:pt idx="1">
                  <c:v>Bag Station #2 LED </c:v>
                </c:pt>
                <c:pt idx="2">
                  <c:v>Counting Reject Coins </c:v>
                </c:pt>
                <c:pt idx="3">
                  <c:v>Bag Station #1 LED </c:v>
                </c:pt>
                <c:pt idx="4">
                  <c:v>Coin sticking </c:v>
                </c:pt>
                <c:pt idx="5">
                  <c:v>Counting Discrimination All Coins </c:v>
                </c:pt>
                <c:pt idx="6">
                  <c:v>Missing Roller and Bolt </c:v>
                </c:pt>
                <c:pt idx="7">
                  <c:v>No hearbeat CPU PCB </c:v>
                </c:pt>
              </c:strCache>
            </c:strRef>
          </c:cat>
          <c:val>
            <c:numRef>
              <c:f>'Def Type of Top Model (Chart 4)'!$B$4:$B$11</c:f>
              <c:numCache>
                <c:formatCode>General</c:formatCode>
                <c:ptCount val="8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9C-4347-B3C6-70C7A2139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832768"/>
        <c:axId val="80834560"/>
      </c:barChart>
      <c:catAx>
        <c:axId val="80832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aseline="0"/>
            </a:pPr>
            <a:endParaRPr lang="en-US"/>
          </a:p>
        </c:txPr>
        <c:crossAx val="80834560"/>
        <c:crosses val="autoZero"/>
        <c:auto val="1"/>
        <c:lblAlgn val="ctr"/>
        <c:lblOffset val="100"/>
        <c:noMultiLvlLbl val="0"/>
      </c:catAx>
      <c:valAx>
        <c:axId val="80834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0832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522338</xdr:colOff>
      <xdr:row>2</xdr:row>
      <xdr:rowOff>61451</xdr:rowOff>
    </xdr:from>
    <xdr:to>
      <xdr:col>6</xdr:col>
      <xdr:colOff>651386</xdr:colOff>
      <xdr:row>12</xdr:row>
      <xdr:rowOff>46703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691330</xdr:colOff>
      <xdr:row>2</xdr:row>
      <xdr:rowOff>61451</xdr:rowOff>
    </xdr:from>
    <xdr:to>
      <xdr:col>11</xdr:col>
      <xdr:colOff>113685</xdr:colOff>
      <xdr:row>12</xdr:row>
      <xdr:rowOff>46703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528175</xdr:colOff>
      <xdr:row>12</xdr:row>
      <xdr:rowOff>122903</xdr:rowOff>
    </xdr:from>
    <xdr:to>
      <xdr:col>6</xdr:col>
      <xdr:colOff>657223</xdr:colOff>
      <xdr:row>22</xdr:row>
      <xdr:rowOff>108154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692406</xdr:colOff>
      <xdr:row>12</xdr:row>
      <xdr:rowOff>122903</xdr:rowOff>
    </xdr:from>
    <xdr:to>
      <xdr:col>11</xdr:col>
      <xdr:colOff>114761</xdr:colOff>
      <xdr:row>22</xdr:row>
      <xdr:rowOff>105037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2</xdr:row>
      <xdr:rowOff>28575</xdr:rowOff>
    </xdr:from>
    <xdr:to>
      <xdr:col>9</xdr:col>
      <xdr:colOff>361950</xdr:colOff>
      <xdr:row>16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0</xdr:row>
      <xdr:rowOff>38100</xdr:rowOff>
    </xdr:from>
    <xdr:to>
      <xdr:col>12</xdr:col>
      <xdr:colOff>161925</xdr:colOff>
      <xdr:row>11</xdr:row>
      <xdr:rowOff>180975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view="pageLayout" zoomScaleNormal="100" workbookViewId="0">
      <selection activeCell="K31" sqref="K31"/>
    </sheetView>
  </sheetViews>
  <sheetFormatPr defaultColWidth="9.140625" defaultRowHeight="15"/>
  <cols>
    <col min="1" max="1" width="14.7109375" bestFit="1" customWidth="1"/>
    <col min="2" max="6" width="16" customWidth="1"/>
    <col min="7" max="7" width="28.7109375" customWidth="1"/>
    <col min="8" max="8" width="35.140625" customWidth="1"/>
    <col min="9" max="9" width="15.28515625" customWidth="1"/>
    <col min="10" max="10" width="12.85546875" customWidth="1"/>
    <col min="11" max="11" width="11.7109375" bestFit="1" customWidth="1"/>
    <col min="12" max="12" width="10.28515625" bestFit="1" customWidth="1"/>
  </cols>
  <sheetData>
    <row r="1" spans="1:11" ht="30.75" customHeight="1">
      <c r="A1" s="66" t="s">
        <v>162</v>
      </c>
      <c r="B1" s="66"/>
      <c r="C1" s="14" t="s">
        <v>0</v>
      </c>
      <c r="H1" s="17" t="s">
        <v>70</v>
      </c>
    </row>
    <row r="2" spans="1:11" ht="22.5" customHeight="1">
      <c r="A2" s="64" t="s">
        <v>1</v>
      </c>
      <c r="B2" s="64"/>
      <c r="C2" s="65" t="s">
        <v>71</v>
      </c>
      <c r="D2" s="65"/>
      <c r="E2" s="65"/>
      <c r="G2" s="15" t="s">
        <v>2</v>
      </c>
      <c r="H2" s="65" t="s">
        <v>72</v>
      </c>
      <c r="I2" s="65"/>
      <c r="J2" s="15" t="s">
        <v>3</v>
      </c>
      <c r="K2" s="18">
        <v>7.1999999999999995E-2</v>
      </c>
    </row>
    <row r="17" spans="1:12">
      <c r="A17" s="13"/>
    </row>
    <row r="18" spans="1:12">
      <c r="A18" s="13"/>
      <c r="B18" s="12"/>
      <c r="C18" s="12"/>
      <c r="D18" s="12"/>
      <c r="E18" s="12"/>
      <c r="F18" s="12"/>
    </row>
    <row r="24" spans="1:12">
      <c r="A24" s="59" t="s">
        <v>58</v>
      </c>
      <c r="B24" s="63" t="s">
        <v>64</v>
      </c>
      <c r="C24" s="63"/>
      <c r="D24" s="63"/>
      <c r="E24" s="63"/>
      <c r="F24" s="63"/>
      <c r="G24" s="60" t="s">
        <v>66</v>
      </c>
      <c r="H24" s="60" t="s">
        <v>67</v>
      </c>
      <c r="I24" s="60" t="s">
        <v>65</v>
      </c>
      <c r="J24" s="60" t="s">
        <v>68</v>
      </c>
      <c r="K24" s="60" t="s">
        <v>69</v>
      </c>
      <c r="L24" s="61"/>
    </row>
    <row r="25" spans="1:12">
      <c r="A25" s="59"/>
      <c r="B25" s="16" t="s">
        <v>59</v>
      </c>
      <c r="C25" s="16" t="s">
        <v>60</v>
      </c>
      <c r="D25" s="16" t="s">
        <v>61</v>
      </c>
      <c r="E25" s="16" t="s">
        <v>62</v>
      </c>
      <c r="F25" s="16" t="s">
        <v>63</v>
      </c>
      <c r="G25" s="59"/>
      <c r="H25" s="59"/>
      <c r="I25" s="59"/>
      <c r="J25" s="59"/>
      <c r="K25" s="59"/>
      <c r="L25" s="62"/>
    </row>
    <row r="26" spans="1:12" ht="50.25" customHeight="1">
      <c r="A26" s="24" t="s">
        <v>85</v>
      </c>
      <c r="B26" s="21" t="s">
        <v>100</v>
      </c>
      <c r="C26" s="21" t="s">
        <v>93</v>
      </c>
      <c r="D26" s="21" t="s">
        <v>86</v>
      </c>
      <c r="E26" s="21" t="s">
        <v>92</v>
      </c>
      <c r="F26" s="21"/>
      <c r="G26" s="21" t="s">
        <v>87</v>
      </c>
      <c r="H26" s="21" t="s">
        <v>88</v>
      </c>
      <c r="I26" s="16" t="s">
        <v>89</v>
      </c>
      <c r="J26" s="19">
        <v>41153</v>
      </c>
      <c r="K26" s="22">
        <v>0.85</v>
      </c>
      <c r="L26" s="12"/>
    </row>
    <row r="27" spans="1:12" ht="50.25" customHeight="1">
      <c r="A27" s="24" t="s">
        <v>94</v>
      </c>
      <c r="B27" s="21" t="s">
        <v>96</v>
      </c>
      <c r="C27" s="21" t="s">
        <v>97</v>
      </c>
      <c r="D27" s="21" t="s">
        <v>161</v>
      </c>
      <c r="E27" s="21"/>
      <c r="F27" s="21"/>
      <c r="G27" s="21" t="s">
        <v>95</v>
      </c>
      <c r="H27" s="21" t="s">
        <v>98</v>
      </c>
      <c r="I27" s="16" t="s">
        <v>99</v>
      </c>
      <c r="J27" s="19">
        <v>41090</v>
      </c>
      <c r="K27" s="22">
        <v>0.1</v>
      </c>
      <c r="L27" s="12"/>
    </row>
    <row r="28" spans="1:12" ht="50.25" customHeight="1">
      <c r="A28" s="24"/>
      <c r="B28" s="21"/>
      <c r="C28" s="21"/>
      <c r="D28" s="21"/>
      <c r="E28" s="21"/>
      <c r="F28" s="21"/>
      <c r="G28" s="21"/>
      <c r="H28" s="21"/>
      <c r="I28" s="16"/>
      <c r="J28" s="19"/>
      <c r="K28" s="22"/>
      <c r="L28" s="12"/>
    </row>
    <row r="29" spans="1:12" ht="50.25" customHeight="1">
      <c r="A29" s="24"/>
      <c r="B29" s="21"/>
      <c r="C29" s="21"/>
      <c r="D29" s="21"/>
      <c r="E29" s="21"/>
      <c r="F29" s="21"/>
      <c r="G29" s="21"/>
      <c r="H29" s="21"/>
      <c r="I29" s="16"/>
      <c r="J29" s="19"/>
      <c r="K29" s="22"/>
      <c r="L29" s="12"/>
    </row>
    <row r="30" spans="1:12" ht="50.25" customHeight="1">
      <c r="A30" s="24"/>
      <c r="B30" s="21"/>
      <c r="C30" s="21"/>
      <c r="D30" s="21"/>
      <c r="E30" s="21"/>
      <c r="F30" s="21"/>
      <c r="G30" s="21"/>
      <c r="H30" s="21"/>
      <c r="I30" s="16"/>
      <c r="J30" s="19"/>
      <c r="K30" s="22"/>
      <c r="L30" s="12"/>
    </row>
    <row r="31" spans="1:12" ht="60" customHeight="1">
      <c r="A31" s="20" t="s">
        <v>73</v>
      </c>
      <c r="B31" s="20" t="s">
        <v>74</v>
      </c>
      <c r="C31" s="20" t="s">
        <v>75</v>
      </c>
      <c r="D31" s="20" t="s">
        <v>76</v>
      </c>
      <c r="E31" s="20" t="s">
        <v>78</v>
      </c>
      <c r="F31" s="20" t="s">
        <v>77</v>
      </c>
      <c r="G31" s="20" t="s">
        <v>160</v>
      </c>
      <c r="H31" s="20" t="s">
        <v>79</v>
      </c>
      <c r="I31" s="20" t="s">
        <v>80</v>
      </c>
      <c r="J31" s="20" t="s">
        <v>81</v>
      </c>
      <c r="K31" s="67" t="s">
        <v>82</v>
      </c>
      <c r="L31" s="57"/>
    </row>
    <row r="32" spans="1:12">
      <c r="A32" s="16">
        <v>826</v>
      </c>
      <c r="B32" s="16">
        <f>E32-F32</f>
        <v>140</v>
      </c>
      <c r="C32" s="23">
        <f>B32/$B$35</f>
        <v>0.74468085106382975</v>
      </c>
      <c r="D32" s="23">
        <f>$K$2*C32</f>
        <v>5.361702127659574E-2</v>
      </c>
      <c r="E32" s="16">
        <f>652+172+188+252+48</f>
        <v>1312</v>
      </c>
      <c r="F32" s="16">
        <f>612+161+157+210+32</f>
        <v>1172</v>
      </c>
      <c r="G32" s="23">
        <f>IF(F32="","",(F32/E32))</f>
        <v>0.89329268292682928</v>
      </c>
      <c r="H32" s="16">
        <v>0</v>
      </c>
      <c r="I32" s="23">
        <f t="shared" ref="I32:I33" si="0">J32-G32</f>
        <v>0</v>
      </c>
      <c r="J32" s="23">
        <f t="shared" ref="J32:J33" si="1">1-(B32-H32)/E32</f>
        <v>0.89329268292682928</v>
      </c>
      <c r="K32" s="58">
        <f>J35-G35</f>
        <v>3.2786885245901676E-2</v>
      </c>
    </row>
    <row r="33" spans="1:11">
      <c r="A33" s="16">
        <v>828</v>
      </c>
      <c r="B33" s="16">
        <f t="shared" ref="B33:B34" si="2">E33-F33</f>
        <v>6</v>
      </c>
      <c r="C33" s="23">
        <f t="shared" ref="C33:C34" si="3">B33/$B$35</f>
        <v>3.1914893617021274E-2</v>
      </c>
      <c r="D33" s="23">
        <f t="shared" ref="D33:D34" si="4">$K$2*C33</f>
        <v>2.2978723404255314E-3</v>
      </c>
      <c r="E33" s="16">
        <v>53</v>
      </c>
      <c r="F33" s="16">
        <v>47</v>
      </c>
      <c r="G33" s="23">
        <f t="shared" ref="G33:G34" si="5">IF(F33="","",(F33/E33))</f>
        <v>0.8867924528301887</v>
      </c>
      <c r="H33" s="16">
        <v>0</v>
      </c>
      <c r="I33" s="23">
        <f t="shared" si="0"/>
        <v>0</v>
      </c>
      <c r="J33" s="23">
        <f t="shared" si="1"/>
        <v>0.8867924528301887</v>
      </c>
      <c r="K33" s="59"/>
    </row>
    <row r="34" spans="1:11">
      <c r="A34" s="16">
        <v>835</v>
      </c>
      <c r="B34" s="16">
        <f t="shared" si="2"/>
        <v>42</v>
      </c>
      <c r="C34" s="23">
        <f t="shared" si="3"/>
        <v>0.22340425531914893</v>
      </c>
      <c r="D34" s="23">
        <f t="shared" si="4"/>
        <v>1.608510638297872E-2</v>
      </c>
      <c r="E34" s="16">
        <v>183</v>
      </c>
      <c r="F34" s="16">
        <v>141</v>
      </c>
      <c r="G34" s="23">
        <f t="shared" si="5"/>
        <v>0.77049180327868849</v>
      </c>
      <c r="H34" s="16">
        <v>18</v>
      </c>
      <c r="I34" s="23">
        <f>J34-G34</f>
        <v>9.8360655737704916E-2</v>
      </c>
      <c r="J34" s="23">
        <f>1-(B34-H34)/E34</f>
        <v>0.86885245901639341</v>
      </c>
      <c r="K34" s="59"/>
    </row>
    <row r="35" spans="1:11">
      <c r="A35" s="16" t="s">
        <v>84</v>
      </c>
      <c r="B35" s="16">
        <f>SUM(B32:B34)</f>
        <v>188</v>
      </c>
      <c r="C35" s="23">
        <f>SUM(C32:C34)</f>
        <v>1</v>
      </c>
      <c r="D35" s="23">
        <f>SUM(D32:D34)</f>
        <v>7.1999999999999995E-2</v>
      </c>
      <c r="E35" s="16">
        <f>SUM(E32:E34)</f>
        <v>1548</v>
      </c>
      <c r="F35" s="16">
        <f t="shared" ref="F35" si="6">SUM(F32:F34)</f>
        <v>1360</v>
      </c>
      <c r="G35" s="23">
        <f>AVERAGE(G32:G34)</f>
        <v>0.85019231301190212</v>
      </c>
      <c r="H35" s="16">
        <f>SUM(H32:H34)</f>
        <v>18</v>
      </c>
      <c r="I35" s="56"/>
      <c r="J35" s="23">
        <f>AVERAGE(J32:J34)</f>
        <v>0.8829791982578038</v>
      </c>
      <c r="K35" s="59"/>
    </row>
  </sheetData>
  <mergeCells count="13">
    <mergeCell ref="A1:B1"/>
    <mergeCell ref="A2:B2"/>
    <mergeCell ref="C2:E2"/>
    <mergeCell ref="H2:I2"/>
    <mergeCell ref="H24:H25"/>
    <mergeCell ref="I24:I25"/>
    <mergeCell ref="K32:K35"/>
    <mergeCell ref="J24:J25"/>
    <mergeCell ref="L24:L25"/>
    <mergeCell ref="K24:K25"/>
    <mergeCell ref="A24:A25"/>
    <mergeCell ref="B24:F24"/>
    <mergeCell ref="G24:G25"/>
  </mergeCells>
  <printOptions horizontalCentered="1"/>
  <pageMargins left="0.2" right="0.2" top="0.25" bottom="0.25" header="0.3" footer="0.3"/>
  <pageSetup paperSize="3" orientation="landscape" r:id="rId1"/>
  <ignoredErrors>
    <ignoredError sqref="G35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73"/>
  <sheetViews>
    <sheetView workbookViewId="0">
      <selection activeCell="Q27" sqref="Q27"/>
    </sheetView>
  </sheetViews>
  <sheetFormatPr defaultRowHeight="15"/>
  <cols>
    <col min="1" max="1" width="21.42578125" style="26" bestFit="1" customWidth="1"/>
    <col min="2" max="2" width="7.42578125" style="1" bestFit="1" customWidth="1"/>
    <col min="3" max="3" width="8.5703125" style="1" bestFit="1" customWidth="1"/>
    <col min="4" max="4" width="11.42578125" style="1" bestFit="1" customWidth="1"/>
    <col min="5" max="5" width="7" bestFit="1" customWidth="1"/>
    <col min="6" max="7" width="7.140625" bestFit="1" customWidth="1"/>
    <col min="8" max="8" width="9.42578125" bestFit="1" customWidth="1"/>
    <col min="9" max="9" width="10" bestFit="1" customWidth="1"/>
    <col min="10" max="11" width="13.7109375" bestFit="1" customWidth="1"/>
    <col min="12" max="12" width="9.7109375" bestFit="1" customWidth="1"/>
    <col min="13" max="13" width="7.7109375" bestFit="1" customWidth="1"/>
    <col min="14" max="14" width="13.28515625" bestFit="1" customWidth="1"/>
    <col min="15" max="15" width="8.42578125" bestFit="1" customWidth="1"/>
    <col min="16" max="16" width="2" customWidth="1"/>
    <col min="17" max="17" width="8" bestFit="1" customWidth="1"/>
    <col min="18" max="19" width="6.140625" bestFit="1" customWidth="1"/>
    <col min="20" max="20" width="16.85546875" style="10" bestFit="1" customWidth="1"/>
    <col min="21" max="21" width="5" bestFit="1" customWidth="1"/>
  </cols>
  <sheetData>
    <row r="1" spans="1:21"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Q1" s="1">
        <v>826</v>
      </c>
      <c r="R1" s="1">
        <v>828</v>
      </c>
      <c r="S1" s="1">
        <v>835</v>
      </c>
      <c r="T1" s="10" t="s">
        <v>31</v>
      </c>
      <c r="U1" s="1" t="s">
        <v>57</v>
      </c>
    </row>
    <row r="2" spans="1:21">
      <c r="A2" s="26" t="s">
        <v>4</v>
      </c>
      <c r="B2" s="2">
        <v>0.92800000000000005</v>
      </c>
      <c r="C2" s="2">
        <v>0.92100000000000004</v>
      </c>
      <c r="D2" s="2">
        <v>0.85099999999999998</v>
      </c>
      <c r="E2" s="3">
        <v>0.749</v>
      </c>
      <c r="F2" s="3">
        <v>1</v>
      </c>
      <c r="G2" s="3">
        <v>0.9</v>
      </c>
      <c r="H2" s="3"/>
      <c r="I2" s="3"/>
      <c r="J2" s="3">
        <v>0.82499999999999996</v>
      </c>
      <c r="K2" s="3">
        <v>0.27300000000000002</v>
      </c>
      <c r="L2" s="3"/>
      <c r="M2" s="3"/>
      <c r="N2" s="3">
        <v>0.92900000000000005</v>
      </c>
      <c r="O2" s="3"/>
      <c r="Q2" s="3">
        <f>IF(B2="",NA(),(AVERAGE(B2,C2,D2,J2,K2)))</f>
        <v>0.75960000000000005</v>
      </c>
      <c r="R2" s="3">
        <f>IF(F2="",NA(),(AVERAGE(F2,G2,H2,M2,N2,O2)))</f>
        <v>0.94299999999999995</v>
      </c>
      <c r="S2" s="3">
        <f>IF(E2="",NA(),(AVERAGE(E2,I2,L2)))</f>
        <v>0.749</v>
      </c>
      <c r="T2" s="11">
        <f>IF(Q2="",NA(),(AVERAGE(Q2:S2)))</f>
        <v>0.81720000000000004</v>
      </c>
      <c r="U2" s="9">
        <v>0.9</v>
      </c>
    </row>
    <row r="3" spans="1:21">
      <c r="A3" s="26" t="s">
        <v>5</v>
      </c>
      <c r="B3" s="2">
        <v>0.96399999999999997</v>
      </c>
      <c r="C3" s="2">
        <v>0.96299999999999997</v>
      </c>
      <c r="D3" s="2">
        <v>0.83299999999999996</v>
      </c>
      <c r="E3" s="3">
        <v>0.626</v>
      </c>
      <c r="F3" s="3">
        <v>1</v>
      </c>
      <c r="G3" s="3">
        <v>0.81799999999999995</v>
      </c>
      <c r="H3" s="3">
        <v>0.875</v>
      </c>
      <c r="I3" s="3"/>
      <c r="J3" s="3">
        <v>0.84</v>
      </c>
      <c r="K3" s="3">
        <v>0.52400000000000002</v>
      </c>
      <c r="L3" s="3">
        <v>1</v>
      </c>
      <c r="M3" s="3"/>
      <c r="N3" s="3">
        <v>0.85699999999999998</v>
      </c>
      <c r="O3" s="3">
        <v>0.5</v>
      </c>
      <c r="Q3" s="3">
        <f t="shared" ref="Q3:Q13" si="0">IF(B3="",NA(),(AVERAGE(B3,C3,D3,J3,K3)))</f>
        <v>0.82479999999999998</v>
      </c>
      <c r="R3" s="3">
        <f t="shared" ref="R3:R13" si="1">IF(F3="",NA(),(AVERAGE(F3,G3,H3,M3,N3,O3)))</f>
        <v>0.80999999999999994</v>
      </c>
      <c r="S3" s="3">
        <f t="shared" ref="S3:S13" si="2">IF(E3="",NA(),(AVERAGE(E3,I3,L3)))</f>
        <v>0.81299999999999994</v>
      </c>
      <c r="T3" s="11">
        <f t="shared" ref="T3:T13" si="3">IF(Q3="",NA(),(AVERAGE(Q3:S3)))</f>
        <v>0.81593333333333329</v>
      </c>
      <c r="U3" s="9">
        <v>0.9</v>
      </c>
    </row>
    <row r="4" spans="1:21">
      <c r="A4" s="26" t="s">
        <v>6</v>
      </c>
      <c r="B4" s="2">
        <v>0.98899999999999999</v>
      </c>
      <c r="C4" s="2">
        <v>0.99</v>
      </c>
      <c r="D4" s="2">
        <v>0.82199999999999995</v>
      </c>
      <c r="E4" s="3">
        <v>0.78600000000000003</v>
      </c>
      <c r="F4" s="3">
        <v>0.66700000000000004</v>
      </c>
      <c r="G4" s="3">
        <v>1</v>
      </c>
      <c r="H4" s="3">
        <v>0.91700000000000004</v>
      </c>
      <c r="I4" s="3">
        <v>1</v>
      </c>
      <c r="J4" s="3">
        <v>0.77600000000000002</v>
      </c>
      <c r="K4" s="3">
        <v>0.70899999999999996</v>
      </c>
      <c r="L4" s="3"/>
      <c r="M4" s="3"/>
      <c r="N4" s="3">
        <v>0.82399999999999995</v>
      </c>
      <c r="O4" s="3"/>
      <c r="Q4" s="3">
        <f t="shared" si="0"/>
        <v>0.85719999999999996</v>
      </c>
      <c r="R4" s="3">
        <f t="shared" si="1"/>
        <v>0.85199999999999998</v>
      </c>
      <c r="S4" s="3">
        <f t="shared" si="2"/>
        <v>0.89300000000000002</v>
      </c>
      <c r="T4" s="11">
        <f t="shared" si="3"/>
        <v>0.86739999999999995</v>
      </c>
      <c r="U4" s="9">
        <v>0.9</v>
      </c>
    </row>
    <row r="5" spans="1:21">
      <c r="A5" s="26" t="s">
        <v>7</v>
      </c>
      <c r="B5" s="2">
        <v>0.93899999999999995</v>
      </c>
      <c r="C5" s="2">
        <v>0.92</v>
      </c>
      <c r="D5" s="2">
        <v>0.90900000000000003</v>
      </c>
      <c r="E5" s="3">
        <v>0.86399999999999999</v>
      </c>
      <c r="F5" s="3">
        <v>0.875</v>
      </c>
      <c r="G5" s="3">
        <v>0.71399999999999997</v>
      </c>
      <c r="H5" s="3">
        <v>0.92900000000000005</v>
      </c>
      <c r="I5" s="3"/>
      <c r="J5" s="3">
        <v>0.877</v>
      </c>
      <c r="K5" s="3">
        <v>0.625</v>
      </c>
      <c r="L5" s="3"/>
      <c r="M5" s="3"/>
      <c r="N5" s="3">
        <v>0.9</v>
      </c>
      <c r="O5" s="3"/>
      <c r="Q5" s="3">
        <f t="shared" si="0"/>
        <v>0.85399999999999987</v>
      </c>
      <c r="R5" s="3">
        <f t="shared" si="1"/>
        <v>0.85449999999999993</v>
      </c>
      <c r="S5" s="3">
        <f t="shared" si="2"/>
        <v>0.86399999999999999</v>
      </c>
      <c r="T5" s="11">
        <f t="shared" si="3"/>
        <v>0.85749999999999993</v>
      </c>
      <c r="U5" s="9">
        <v>0.9</v>
      </c>
    </row>
    <row r="6" spans="1:21">
      <c r="A6" s="26" t="s">
        <v>8</v>
      </c>
      <c r="B6" s="2">
        <v>0.93899999999999995</v>
      </c>
      <c r="C6" s="2">
        <v>0.93600000000000005</v>
      </c>
      <c r="D6" s="2">
        <v>0.83499999999999996</v>
      </c>
      <c r="E6" s="3">
        <v>0.77</v>
      </c>
      <c r="F6" s="3">
        <v>0.7</v>
      </c>
      <c r="G6" s="3">
        <v>0.92300000000000004</v>
      </c>
      <c r="H6" s="3">
        <v>0.94399999999999995</v>
      </c>
      <c r="I6" s="3"/>
      <c r="J6" s="3">
        <v>0.83299999999999996</v>
      </c>
      <c r="K6" s="3">
        <v>0.66700000000000004</v>
      </c>
      <c r="L6" s="3"/>
      <c r="M6" s="3"/>
      <c r="N6" s="3">
        <v>0.91700000000000004</v>
      </c>
      <c r="O6" s="3"/>
      <c r="Q6" s="3">
        <f t="shared" si="0"/>
        <v>0.84199999999999997</v>
      </c>
      <c r="R6" s="3">
        <f t="shared" si="1"/>
        <v>0.871</v>
      </c>
      <c r="S6" s="3">
        <f t="shared" si="2"/>
        <v>0.77</v>
      </c>
      <c r="T6" s="11">
        <f t="shared" si="3"/>
        <v>0.82766666666666666</v>
      </c>
      <c r="U6" s="9">
        <v>0.9</v>
      </c>
    </row>
    <row r="7" spans="1:21">
      <c r="A7" s="26" t="s">
        <v>9</v>
      </c>
      <c r="B7" s="2"/>
      <c r="C7" s="2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Q7" s="3" t="e">
        <f t="shared" si="0"/>
        <v>#N/A</v>
      </c>
      <c r="R7" s="3" t="e">
        <f t="shared" si="1"/>
        <v>#N/A</v>
      </c>
      <c r="S7" s="3" t="e">
        <f t="shared" si="2"/>
        <v>#N/A</v>
      </c>
      <c r="T7" s="11" t="e">
        <f t="shared" si="3"/>
        <v>#N/A</v>
      </c>
      <c r="U7" s="9">
        <v>0.9</v>
      </c>
    </row>
    <row r="8" spans="1:21">
      <c r="A8" s="26" t="s">
        <v>10</v>
      </c>
      <c r="B8" s="2"/>
      <c r="C8" s="2"/>
      <c r="D8" s="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Q8" s="3" t="e">
        <f t="shared" si="0"/>
        <v>#N/A</v>
      </c>
      <c r="R8" s="3" t="e">
        <f t="shared" si="1"/>
        <v>#N/A</v>
      </c>
      <c r="S8" s="3" t="e">
        <f t="shared" si="2"/>
        <v>#N/A</v>
      </c>
      <c r="T8" s="11" t="e">
        <f t="shared" si="3"/>
        <v>#N/A</v>
      </c>
      <c r="U8" s="9">
        <v>0.9</v>
      </c>
    </row>
    <row r="9" spans="1:21">
      <c r="A9" s="26" t="s">
        <v>11</v>
      </c>
      <c r="B9" s="2"/>
      <c r="C9" s="2"/>
      <c r="D9" s="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Q9" s="3" t="e">
        <f t="shared" si="0"/>
        <v>#N/A</v>
      </c>
      <c r="R9" s="3" t="e">
        <f t="shared" si="1"/>
        <v>#N/A</v>
      </c>
      <c r="S9" s="3" t="e">
        <f t="shared" si="2"/>
        <v>#N/A</v>
      </c>
      <c r="T9" s="11" t="e">
        <f t="shared" si="3"/>
        <v>#N/A</v>
      </c>
      <c r="U9" s="9">
        <v>0.9</v>
      </c>
    </row>
    <row r="10" spans="1:21">
      <c r="A10" s="26" t="s">
        <v>12</v>
      </c>
      <c r="B10" s="2"/>
      <c r="C10" s="2"/>
      <c r="D10" s="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Q10" s="3" t="e">
        <f t="shared" si="0"/>
        <v>#N/A</v>
      </c>
      <c r="R10" s="3" t="e">
        <f t="shared" si="1"/>
        <v>#N/A</v>
      </c>
      <c r="S10" s="3" t="e">
        <f t="shared" si="2"/>
        <v>#N/A</v>
      </c>
      <c r="T10" s="11" t="e">
        <f t="shared" si="3"/>
        <v>#N/A</v>
      </c>
      <c r="U10" s="9">
        <v>0.9</v>
      </c>
    </row>
    <row r="11" spans="1:21">
      <c r="A11" s="26" t="s">
        <v>13</v>
      </c>
      <c r="B11" s="2"/>
      <c r="C11" s="2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Q11" s="3" t="e">
        <f t="shared" si="0"/>
        <v>#N/A</v>
      </c>
      <c r="R11" s="3" t="e">
        <f t="shared" si="1"/>
        <v>#N/A</v>
      </c>
      <c r="S11" s="3" t="e">
        <f t="shared" si="2"/>
        <v>#N/A</v>
      </c>
      <c r="T11" s="11" t="e">
        <f t="shared" si="3"/>
        <v>#N/A</v>
      </c>
      <c r="U11" s="9">
        <v>0.9</v>
      </c>
    </row>
    <row r="12" spans="1:21">
      <c r="A12" s="26" t="s">
        <v>14</v>
      </c>
      <c r="B12" s="2"/>
      <c r="C12" s="2"/>
      <c r="D12" s="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Q12" s="3" t="e">
        <f t="shared" si="0"/>
        <v>#N/A</v>
      </c>
      <c r="R12" s="3" t="e">
        <f t="shared" si="1"/>
        <v>#N/A</v>
      </c>
      <c r="S12" s="3" t="e">
        <f t="shared" si="2"/>
        <v>#N/A</v>
      </c>
      <c r="T12" s="11" t="e">
        <f t="shared" si="3"/>
        <v>#N/A</v>
      </c>
      <c r="U12" s="9">
        <v>0.9</v>
      </c>
    </row>
    <row r="13" spans="1:21">
      <c r="A13" s="26" t="s">
        <v>15</v>
      </c>
      <c r="B13" s="2"/>
      <c r="C13" s="2"/>
      <c r="D13" s="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Q13" s="3" t="e">
        <f t="shared" si="0"/>
        <v>#N/A</v>
      </c>
      <c r="R13" s="3" t="e">
        <f t="shared" si="1"/>
        <v>#N/A</v>
      </c>
      <c r="S13" s="3" t="e">
        <f t="shared" si="2"/>
        <v>#N/A</v>
      </c>
      <c r="T13" s="11" t="e">
        <f t="shared" si="3"/>
        <v>#N/A</v>
      </c>
      <c r="U13" s="9">
        <v>0.9</v>
      </c>
    </row>
    <row r="15" spans="1:21">
      <c r="A15" s="26" t="s">
        <v>30</v>
      </c>
      <c r="B15" s="2">
        <f>AVERAGE(B2:B14)</f>
        <v>0.95179999999999987</v>
      </c>
      <c r="C15" s="2">
        <f t="shared" ref="C15:O15" si="4">AVERAGE(C2:C14)</f>
        <v>0.94599999999999995</v>
      </c>
      <c r="D15" s="2">
        <f t="shared" si="4"/>
        <v>0.85</v>
      </c>
      <c r="E15" s="2">
        <f t="shared" si="4"/>
        <v>0.75900000000000001</v>
      </c>
      <c r="F15" s="2">
        <f t="shared" si="4"/>
        <v>0.84840000000000004</v>
      </c>
      <c r="G15" s="2">
        <f t="shared" si="4"/>
        <v>0.87100000000000011</v>
      </c>
      <c r="H15" s="2">
        <f t="shared" si="4"/>
        <v>0.91625000000000001</v>
      </c>
      <c r="I15" s="2">
        <f t="shared" si="4"/>
        <v>1</v>
      </c>
      <c r="J15" s="2">
        <f t="shared" si="4"/>
        <v>0.83019999999999994</v>
      </c>
      <c r="K15" s="2">
        <f t="shared" si="4"/>
        <v>0.55959999999999999</v>
      </c>
      <c r="L15" s="2">
        <f t="shared" si="4"/>
        <v>1</v>
      </c>
      <c r="M15" s="2" t="e">
        <f t="shared" si="4"/>
        <v>#DIV/0!</v>
      </c>
      <c r="N15" s="2">
        <f t="shared" si="4"/>
        <v>0.88539999999999996</v>
      </c>
      <c r="O15" s="2">
        <f t="shared" si="4"/>
        <v>0.5</v>
      </c>
      <c r="Q15" s="3">
        <f>AVERAGE(Q2:Q6)</f>
        <v>0.82752000000000003</v>
      </c>
      <c r="R15" s="3">
        <f t="shared" ref="R15:S15" si="5">AVERAGE(R2:R6)</f>
        <v>0.86609999999999998</v>
      </c>
      <c r="S15" s="3">
        <f t="shared" si="5"/>
        <v>0.81780000000000008</v>
      </c>
    </row>
    <row r="16" spans="1:2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Q16" s="3"/>
      <c r="R16" s="3"/>
      <c r="S16" s="3"/>
    </row>
    <row r="17" spans="1:20" ht="15.75" thickBot="1">
      <c r="A17" s="37"/>
      <c r="B17" s="55" t="s">
        <v>4</v>
      </c>
      <c r="C17" s="55" t="s">
        <v>5</v>
      </c>
      <c r="D17" s="55" t="s">
        <v>6</v>
      </c>
      <c r="E17" s="55" t="s">
        <v>7</v>
      </c>
      <c r="F17" s="55" t="s">
        <v>8</v>
      </c>
      <c r="G17" s="55" t="s">
        <v>9</v>
      </c>
      <c r="H17" s="55" t="s">
        <v>10</v>
      </c>
      <c r="I17" s="55" t="s">
        <v>11</v>
      </c>
      <c r="J17" s="55" t="s">
        <v>12</v>
      </c>
      <c r="K17" s="55" t="s">
        <v>13</v>
      </c>
      <c r="L17" s="55" t="s">
        <v>14</v>
      </c>
      <c r="M17" s="55" t="s">
        <v>15</v>
      </c>
      <c r="N17" s="55" t="s">
        <v>157</v>
      </c>
    </row>
    <row r="18" spans="1:20">
      <c r="A18" s="29" t="s">
        <v>101</v>
      </c>
      <c r="B18" s="30">
        <v>528</v>
      </c>
      <c r="C18" s="30">
        <v>420</v>
      </c>
      <c r="D18" s="30">
        <v>645</v>
      </c>
      <c r="E18" s="30">
        <v>593</v>
      </c>
      <c r="F18" s="30">
        <v>652</v>
      </c>
      <c r="G18" s="30"/>
      <c r="H18" s="30"/>
      <c r="I18" s="30"/>
      <c r="J18" s="30"/>
      <c r="K18" s="30"/>
      <c r="L18" s="30"/>
      <c r="M18" s="30"/>
      <c r="N18" s="31">
        <f>SUM(B18:M18)</f>
        <v>2838</v>
      </c>
      <c r="Q18" s="1"/>
      <c r="R18" s="1">
        <v>826</v>
      </c>
      <c r="S18">
        <v>828</v>
      </c>
      <c r="T18">
        <v>835</v>
      </c>
    </row>
    <row r="19" spans="1:20">
      <c r="A19" s="32" t="s">
        <v>102</v>
      </c>
      <c r="B19" s="27">
        <v>490</v>
      </c>
      <c r="C19" s="27">
        <v>405</v>
      </c>
      <c r="D19" s="27">
        <v>638</v>
      </c>
      <c r="E19" s="27">
        <v>557</v>
      </c>
      <c r="F19" s="27">
        <v>612</v>
      </c>
      <c r="G19" s="27"/>
      <c r="H19" s="27"/>
      <c r="I19" s="27"/>
      <c r="J19" s="27"/>
      <c r="K19" s="27"/>
      <c r="L19" s="27"/>
      <c r="M19" s="27"/>
      <c r="N19" s="33">
        <f t="shared" ref="N19:N24" si="6">SUM(B19:M19)</f>
        <v>2702</v>
      </c>
      <c r="Q19" s="1" t="s">
        <v>158</v>
      </c>
      <c r="R19" s="1">
        <f>N18+N22+N26+N50+N54</f>
        <v>6315</v>
      </c>
      <c r="T19"/>
    </row>
    <row r="20" spans="1:20">
      <c r="A20" s="32" t="s">
        <v>103</v>
      </c>
      <c r="B20" s="27">
        <f>IF(B18="","",(B18-B19))</f>
        <v>38</v>
      </c>
      <c r="C20" s="27">
        <f t="shared" ref="C20:M20" si="7">IF(C18="","",(C18-C19))</f>
        <v>15</v>
      </c>
      <c r="D20" s="27">
        <f t="shared" si="7"/>
        <v>7</v>
      </c>
      <c r="E20" s="27">
        <f t="shared" si="7"/>
        <v>36</v>
      </c>
      <c r="F20" s="27">
        <f t="shared" si="7"/>
        <v>40</v>
      </c>
      <c r="G20" s="27" t="str">
        <f t="shared" si="7"/>
        <v/>
      </c>
      <c r="H20" s="27" t="str">
        <f t="shared" si="7"/>
        <v/>
      </c>
      <c r="I20" s="27" t="str">
        <f t="shared" si="7"/>
        <v/>
      </c>
      <c r="J20" s="27" t="str">
        <f t="shared" si="7"/>
        <v/>
      </c>
      <c r="K20" s="27" t="str">
        <f t="shared" si="7"/>
        <v/>
      </c>
      <c r="L20" s="27" t="str">
        <f t="shared" si="7"/>
        <v/>
      </c>
      <c r="M20" s="27" t="str">
        <f t="shared" si="7"/>
        <v/>
      </c>
      <c r="N20" s="33">
        <f t="shared" si="6"/>
        <v>136</v>
      </c>
      <c r="Q20" s="1" t="s">
        <v>159</v>
      </c>
      <c r="R20" s="1">
        <f>N19+N23+N27+N51+N55</f>
        <v>5594</v>
      </c>
      <c r="T20"/>
    </row>
    <row r="21" spans="1:20" ht="15.75" thickBot="1">
      <c r="A21" s="34" t="s">
        <v>143</v>
      </c>
      <c r="B21" s="35">
        <f>IF(B19="",NA(),(B19/B18))</f>
        <v>0.92803030303030298</v>
      </c>
      <c r="C21" s="35">
        <f t="shared" ref="C21:M21" si="8">IF(C19="",NA(),(C19/C18))</f>
        <v>0.9642857142857143</v>
      </c>
      <c r="D21" s="35">
        <f t="shared" si="8"/>
        <v>0.98914728682170538</v>
      </c>
      <c r="E21" s="35">
        <f t="shared" si="8"/>
        <v>0.93929173693085999</v>
      </c>
      <c r="F21" s="35">
        <f t="shared" si="8"/>
        <v>0.93865030674846628</v>
      </c>
      <c r="G21" s="35" t="e">
        <f t="shared" si="8"/>
        <v>#N/A</v>
      </c>
      <c r="H21" s="35" t="e">
        <f t="shared" si="8"/>
        <v>#N/A</v>
      </c>
      <c r="I21" s="35" t="e">
        <f t="shared" si="8"/>
        <v>#N/A</v>
      </c>
      <c r="J21" s="35" t="e">
        <f t="shared" si="8"/>
        <v>#N/A</v>
      </c>
      <c r="K21" s="35" t="e">
        <f t="shared" si="8"/>
        <v>#N/A</v>
      </c>
      <c r="L21" s="35" t="e">
        <f t="shared" si="8"/>
        <v>#N/A</v>
      </c>
      <c r="M21" s="35" t="e">
        <f t="shared" si="8"/>
        <v>#N/A</v>
      </c>
      <c r="N21" s="36">
        <f>IF(N19="",NA(),(N19/N18))</f>
        <v>0.95207892882311485</v>
      </c>
      <c r="Q21" s="1" t="s">
        <v>74</v>
      </c>
      <c r="R21" s="1">
        <f>N20+N24+N28+N52+N56</f>
        <v>721</v>
      </c>
      <c r="T21"/>
    </row>
    <row r="22" spans="1:20">
      <c r="A22" s="29" t="s">
        <v>104</v>
      </c>
      <c r="B22" s="30">
        <v>152</v>
      </c>
      <c r="C22" s="30">
        <v>162</v>
      </c>
      <c r="D22" s="30">
        <v>208</v>
      </c>
      <c r="E22" s="30">
        <v>125</v>
      </c>
      <c r="F22" s="30">
        <v>172</v>
      </c>
      <c r="G22" s="30"/>
      <c r="H22" s="30"/>
      <c r="I22" s="30"/>
      <c r="J22" s="30"/>
      <c r="K22" s="30"/>
      <c r="L22" s="30"/>
      <c r="M22" s="30"/>
      <c r="N22" s="31">
        <f>SUM(B22:M22)</f>
        <v>819</v>
      </c>
      <c r="Q22" s="1" t="s">
        <v>160</v>
      </c>
      <c r="R22" s="3">
        <f>N19/N18</f>
        <v>0.95207892882311485</v>
      </c>
      <c r="T22"/>
    </row>
    <row r="23" spans="1:20">
      <c r="A23" s="32" t="s">
        <v>105</v>
      </c>
      <c r="B23" s="27">
        <v>140</v>
      </c>
      <c r="C23" s="27">
        <v>156</v>
      </c>
      <c r="D23" s="27">
        <v>206</v>
      </c>
      <c r="E23" s="27">
        <v>115</v>
      </c>
      <c r="F23" s="27">
        <v>161</v>
      </c>
      <c r="G23" s="27"/>
      <c r="H23" s="27"/>
      <c r="I23" s="27"/>
      <c r="J23" s="27"/>
      <c r="K23" s="27"/>
      <c r="L23" s="27"/>
      <c r="M23" s="27"/>
      <c r="N23" s="33">
        <f t="shared" si="6"/>
        <v>778</v>
      </c>
    </row>
    <row r="24" spans="1:20">
      <c r="A24" s="32" t="s">
        <v>106</v>
      </c>
      <c r="B24" s="27">
        <f>IF(B22="","",(B22-B23))</f>
        <v>12</v>
      </c>
      <c r="C24" s="27">
        <f t="shared" ref="C24:M24" si="9">IF(C22="","",(C22-C23))</f>
        <v>6</v>
      </c>
      <c r="D24" s="27">
        <f t="shared" si="9"/>
        <v>2</v>
      </c>
      <c r="E24" s="27">
        <f t="shared" si="9"/>
        <v>10</v>
      </c>
      <c r="F24" s="27">
        <f t="shared" si="9"/>
        <v>11</v>
      </c>
      <c r="G24" s="27" t="str">
        <f t="shared" si="9"/>
        <v/>
      </c>
      <c r="H24" s="27" t="str">
        <f t="shared" si="9"/>
        <v/>
      </c>
      <c r="I24" s="27" t="str">
        <f t="shared" si="9"/>
        <v/>
      </c>
      <c r="J24" s="27" t="str">
        <f t="shared" si="9"/>
        <v/>
      </c>
      <c r="K24" s="27" t="str">
        <f t="shared" si="9"/>
        <v/>
      </c>
      <c r="L24" s="27" t="str">
        <f t="shared" si="9"/>
        <v/>
      </c>
      <c r="M24" s="27" t="str">
        <f t="shared" si="9"/>
        <v/>
      </c>
      <c r="N24" s="33">
        <f t="shared" si="6"/>
        <v>41</v>
      </c>
    </row>
    <row r="25" spans="1:20" ht="15.75" thickBot="1">
      <c r="A25" s="34" t="s">
        <v>144</v>
      </c>
      <c r="B25" s="35">
        <f>IF(B23="",NA(),(B23/B22))</f>
        <v>0.92105263157894735</v>
      </c>
      <c r="C25" s="35">
        <f t="shared" ref="C25:M25" si="10">IF(C23="",NA(),(C23/C22))</f>
        <v>0.96296296296296291</v>
      </c>
      <c r="D25" s="35">
        <f t="shared" si="10"/>
        <v>0.99038461538461542</v>
      </c>
      <c r="E25" s="35">
        <f t="shared" si="10"/>
        <v>0.92</v>
      </c>
      <c r="F25" s="35">
        <f t="shared" si="10"/>
        <v>0.93604651162790697</v>
      </c>
      <c r="G25" s="35" t="e">
        <f t="shared" si="10"/>
        <v>#N/A</v>
      </c>
      <c r="H25" s="35" t="e">
        <f t="shared" si="10"/>
        <v>#N/A</v>
      </c>
      <c r="I25" s="35" t="e">
        <f t="shared" si="10"/>
        <v>#N/A</v>
      </c>
      <c r="J25" s="35" t="e">
        <f t="shared" si="10"/>
        <v>#N/A</v>
      </c>
      <c r="K25" s="35" t="e">
        <f t="shared" si="10"/>
        <v>#N/A</v>
      </c>
      <c r="L25" s="35" t="e">
        <f t="shared" si="10"/>
        <v>#N/A</v>
      </c>
      <c r="M25" s="35" t="e">
        <f t="shared" si="10"/>
        <v>#N/A</v>
      </c>
      <c r="N25" s="36">
        <f>IF(N23="",NA(),(N23/N22))</f>
        <v>0.94993894993894989</v>
      </c>
    </row>
    <row r="26" spans="1:20">
      <c r="A26" s="29" t="s">
        <v>107</v>
      </c>
      <c r="B26" s="30">
        <v>221</v>
      </c>
      <c r="C26" s="30">
        <v>234</v>
      </c>
      <c r="D26" s="30">
        <v>135</v>
      </c>
      <c r="E26" s="30">
        <v>220</v>
      </c>
      <c r="F26" s="30">
        <v>188</v>
      </c>
      <c r="G26" s="30"/>
      <c r="H26" s="30"/>
      <c r="I26" s="30"/>
      <c r="J26" s="30"/>
      <c r="K26" s="30"/>
      <c r="L26" s="30"/>
      <c r="M26" s="30"/>
      <c r="N26" s="31">
        <f>SUM(B26:M26)</f>
        <v>998</v>
      </c>
    </row>
    <row r="27" spans="1:20">
      <c r="A27" s="32" t="s">
        <v>108</v>
      </c>
      <c r="B27" s="27">
        <v>188</v>
      </c>
      <c r="C27" s="27">
        <v>195</v>
      </c>
      <c r="D27" s="27">
        <v>111</v>
      </c>
      <c r="E27" s="27">
        <v>200</v>
      </c>
      <c r="F27" s="27">
        <v>157</v>
      </c>
      <c r="G27" s="27"/>
      <c r="H27" s="27"/>
      <c r="I27" s="27"/>
      <c r="J27" s="27"/>
      <c r="K27" s="27"/>
      <c r="L27" s="27"/>
      <c r="M27" s="27"/>
      <c r="N27" s="33">
        <f t="shared" ref="N27:N28" si="11">SUM(B27:M27)</f>
        <v>851</v>
      </c>
    </row>
    <row r="28" spans="1:20">
      <c r="A28" s="32" t="s">
        <v>109</v>
      </c>
      <c r="B28" s="27">
        <f>IF(B26="","",(B26-B27))</f>
        <v>33</v>
      </c>
      <c r="C28" s="27">
        <f t="shared" ref="C28" si="12">IF(C26="","",(C26-C27))</f>
        <v>39</v>
      </c>
      <c r="D28" s="27">
        <f t="shared" ref="D28" si="13">IF(D26="","",(D26-D27))</f>
        <v>24</v>
      </c>
      <c r="E28" s="27">
        <f t="shared" ref="E28" si="14">IF(E26="","",(E26-E27))</f>
        <v>20</v>
      </c>
      <c r="F28" s="27">
        <f t="shared" ref="F28" si="15">IF(F26="","",(F26-F27))</f>
        <v>31</v>
      </c>
      <c r="G28" s="27" t="str">
        <f t="shared" ref="G28" si="16">IF(G26="","",(G26-G27))</f>
        <v/>
      </c>
      <c r="H28" s="27" t="str">
        <f t="shared" ref="H28" si="17">IF(H26="","",(H26-H27))</f>
        <v/>
      </c>
      <c r="I28" s="27" t="str">
        <f t="shared" ref="I28" si="18">IF(I26="","",(I26-I27))</f>
        <v/>
      </c>
      <c r="J28" s="27" t="str">
        <f t="shared" ref="J28" si="19">IF(J26="","",(J26-J27))</f>
        <v/>
      </c>
      <c r="K28" s="27" t="str">
        <f t="shared" ref="K28" si="20">IF(K26="","",(K26-K27))</f>
        <v/>
      </c>
      <c r="L28" s="27" t="str">
        <f t="shared" ref="L28" si="21">IF(L26="","",(L26-L27))</f>
        <v/>
      </c>
      <c r="M28" s="27" t="str">
        <f t="shared" ref="M28" si="22">IF(M26="","",(M26-M27))</f>
        <v/>
      </c>
      <c r="N28" s="33">
        <f t="shared" si="11"/>
        <v>147</v>
      </c>
    </row>
    <row r="29" spans="1:20" ht="15.75" thickBot="1">
      <c r="A29" s="34" t="s">
        <v>145</v>
      </c>
      <c r="B29" s="35">
        <f>IF(B27="",NA(),(B27/B26))</f>
        <v>0.85067873303167418</v>
      </c>
      <c r="C29" s="35">
        <f t="shared" ref="C29:M29" si="23">IF(C27="",NA(),(C27/C26))</f>
        <v>0.83333333333333337</v>
      </c>
      <c r="D29" s="35">
        <f t="shared" si="23"/>
        <v>0.82222222222222219</v>
      </c>
      <c r="E29" s="35">
        <f t="shared" si="23"/>
        <v>0.90909090909090906</v>
      </c>
      <c r="F29" s="35">
        <f t="shared" si="23"/>
        <v>0.83510638297872342</v>
      </c>
      <c r="G29" s="35" t="e">
        <f t="shared" si="23"/>
        <v>#N/A</v>
      </c>
      <c r="H29" s="35" t="e">
        <f t="shared" si="23"/>
        <v>#N/A</v>
      </c>
      <c r="I29" s="35" t="e">
        <f t="shared" si="23"/>
        <v>#N/A</v>
      </c>
      <c r="J29" s="35" t="e">
        <f t="shared" si="23"/>
        <v>#N/A</v>
      </c>
      <c r="K29" s="35" t="e">
        <f t="shared" si="23"/>
        <v>#N/A</v>
      </c>
      <c r="L29" s="35" t="e">
        <f t="shared" si="23"/>
        <v>#N/A</v>
      </c>
      <c r="M29" s="35" t="e">
        <f t="shared" si="23"/>
        <v>#N/A</v>
      </c>
      <c r="N29" s="36">
        <f>IF(N27="",NA(),(N27/N26))</f>
        <v>0.85270541082164331</v>
      </c>
    </row>
    <row r="30" spans="1:20">
      <c r="A30" s="39" t="s">
        <v>110</v>
      </c>
      <c r="B30" s="40">
        <v>191</v>
      </c>
      <c r="C30" s="40">
        <v>139</v>
      </c>
      <c r="D30" s="40">
        <v>126</v>
      </c>
      <c r="E30" s="40">
        <v>132</v>
      </c>
      <c r="F30" s="40">
        <v>183</v>
      </c>
      <c r="G30" s="40"/>
      <c r="H30" s="40"/>
      <c r="I30" s="40"/>
      <c r="J30" s="40"/>
      <c r="K30" s="40"/>
      <c r="L30" s="40"/>
      <c r="M30" s="40"/>
      <c r="N30" s="41">
        <f>SUM(B30:M30)</f>
        <v>771</v>
      </c>
    </row>
    <row r="31" spans="1:20">
      <c r="A31" s="42" t="s">
        <v>111</v>
      </c>
      <c r="B31" s="38">
        <v>143</v>
      </c>
      <c r="C31" s="38">
        <v>87</v>
      </c>
      <c r="D31" s="38">
        <v>99</v>
      </c>
      <c r="E31" s="38">
        <v>114</v>
      </c>
      <c r="F31" s="38">
        <v>141</v>
      </c>
      <c r="G31" s="38"/>
      <c r="H31" s="38"/>
      <c r="I31" s="38"/>
      <c r="J31" s="38"/>
      <c r="K31" s="38"/>
      <c r="L31" s="38"/>
      <c r="M31" s="38"/>
      <c r="N31" s="43">
        <f t="shared" ref="N31:N32" si="24">SUM(B31:M31)</f>
        <v>584</v>
      </c>
    </row>
    <row r="32" spans="1:20">
      <c r="A32" s="42" t="s">
        <v>112</v>
      </c>
      <c r="B32" s="38">
        <f>IF(B30="","",(B30-B31))</f>
        <v>48</v>
      </c>
      <c r="C32" s="38">
        <f t="shared" ref="C32" si="25">IF(C30="","",(C30-C31))</f>
        <v>52</v>
      </c>
      <c r="D32" s="38">
        <f t="shared" ref="D32" si="26">IF(D30="","",(D30-D31))</f>
        <v>27</v>
      </c>
      <c r="E32" s="38">
        <f t="shared" ref="E32" si="27">IF(E30="","",(E30-E31))</f>
        <v>18</v>
      </c>
      <c r="F32" s="38">
        <f t="shared" ref="F32" si="28">IF(F30="","",(F30-F31))</f>
        <v>42</v>
      </c>
      <c r="G32" s="38" t="str">
        <f t="shared" ref="G32" si="29">IF(G30="","",(G30-G31))</f>
        <v/>
      </c>
      <c r="H32" s="38" t="str">
        <f t="shared" ref="H32" si="30">IF(H30="","",(H30-H31))</f>
        <v/>
      </c>
      <c r="I32" s="38" t="str">
        <f t="shared" ref="I32" si="31">IF(I30="","",(I30-I31))</f>
        <v/>
      </c>
      <c r="J32" s="38" t="str">
        <f t="shared" ref="J32" si="32">IF(J30="","",(J30-J31))</f>
        <v/>
      </c>
      <c r="K32" s="38" t="str">
        <f t="shared" ref="K32" si="33">IF(K30="","",(K30-K31))</f>
        <v/>
      </c>
      <c r="L32" s="38" t="str">
        <f t="shared" ref="L32" si="34">IF(L30="","",(L30-L31))</f>
        <v/>
      </c>
      <c r="M32" s="38" t="str">
        <f t="shared" ref="M32" si="35">IF(M30="","",(M30-M31))</f>
        <v/>
      </c>
      <c r="N32" s="43">
        <f t="shared" si="24"/>
        <v>187</v>
      </c>
    </row>
    <row r="33" spans="1:14" ht="15.75" thickBot="1">
      <c r="A33" s="44" t="s">
        <v>146</v>
      </c>
      <c r="B33" s="45">
        <f>IF(B31="",NA(),(B31/B30))</f>
        <v>0.74869109947643975</v>
      </c>
      <c r="C33" s="45">
        <f t="shared" ref="C33:M33" si="36">IF(C31="",NA(),(C31/C30))</f>
        <v>0.62589928057553956</v>
      </c>
      <c r="D33" s="45">
        <f t="shared" si="36"/>
        <v>0.7857142857142857</v>
      </c>
      <c r="E33" s="45">
        <f t="shared" si="36"/>
        <v>0.86363636363636365</v>
      </c>
      <c r="F33" s="45">
        <f t="shared" si="36"/>
        <v>0.77049180327868849</v>
      </c>
      <c r="G33" s="45" t="e">
        <f t="shared" si="36"/>
        <v>#N/A</v>
      </c>
      <c r="H33" s="45" t="e">
        <f t="shared" si="36"/>
        <v>#N/A</v>
      </c>
      <c r="I33" s="45" t="e">
        <f t="shared" si="36"/>
        <v>#N/A</v>
      </c>
      <c r="J33" s="45" t="e">
        <f t="shared" si="36"/>
        <v>#N/A</v>
      </c>
      <c r="K33" s="45" t="e">
        <f t="shared" si="36"/>
        <v>#N/A</v>
      </c>
      <c r="L33" s="45" t="e">
        <f t="shared" si="36"/>
        <v>#N/A</v>
      </c>
      <c r="M33" s="45" t="e">
        <f t="shared" si="36"/>
        <v>#N/A</v>
      </c>
      <c r="N33" s="46">
        <f>IF(N31="",NA(),(N31/N30))</f>
        <v>0.75745784695201035</v>
      </c>
    </row>
    <row r="34" spans="1:14">
      <c r="A34" s="47" t="s">
        <v>113</v>
      </c>
      <c r="B34" s="48">
        <v>3</v>
      </c>
      <c r="C34" s="48">
        <v>2</v>
      </c>
      <c r="D34" s="48">
        <v>3</v>
      </c>
      <c r="E34" s="48">
        <v>8</v>
      </c>
      <c r="F34" s="48">
        <v>10</v>
      </c>
      <c r="G34" s="48"/>
      <c r="H34" s="48"/>
      <c r="I34" s="48"/>
      <c r="J34" s="48"/>
      <c r="K34" s="48"/>
      <c r="L34" s="48"/>
      <c r="M34" s="48"/>
      <c r="N34" s="49">
        <f>SUM(B34:M34)</f>
        <v>26</v>
      </c>
    </row>
    <row r="35" spans="1:14">
      <c r="A35" s="50" t="s">
        <v>114</v>
      </c>
      <c r="B35" s="28">
        <v>3</v>
      </c>
      <c r="C35" s="28">
        <v>2</v>
      </c>
      <c r="D35" s="28">
        <v>2</v>
      </c>
      <c r="E35" s="28">
        <v>7</v>
      </c>
      <c r="F35" s="28">
        <v>7</v>
      </c>
      <c r="G35" s="28"/>
      <c r="H35" s="28"/>
      <c r="I35" s="28"/>
      <c r="J35" s="28"/>
      <c r="K35" s="28"/>
      <c r="L35" s="28"/>
      <c r="M35" s="28"/>
      <c r="N35" s="51">
        <f t="shared" ref="N35:N36" si="37">SUM(B35:M35)</f>
        <v>21</v>
      </c>
    </row>
    <row r="36" spans="1:14">
      <c r="A36" s="50" t="s">
        <v>115</v>
      </c>
      <c r="B36" s="28">
        <f>IF(B34="","",(B34-B35))</f>
        <v>0</v>
      </c>
      <c r="C36" s="28">
        <f t="shared" ref="C36" si="38">IF(C34="","",(C34-C35))</f>
        <v>0</v>
      </c>
      <c r="D36" s="28">
        <f t="shared" ref="D36" si="39">IF(D34="","",(D34-D35))</f>
        <v>1</v>
      </c>
      <c r="E36" s="28">
        <f t="shared" ref="E36" si="40">IF(E34="","",(E34-E35))</f>
        <v>1</v>
      </c>
      <c r="F36" s="28">
        <f t="shared" ref="F36" si="41">IF(F34="","",(F34-F35))</f>
        <v>3</v>
      </c>
      <c r="G36" s="28" t="str">
        <f t="shared" ref="G36" si="42">IF(G34="","",(G34-G35))</f>
        <v/>
      </c>
      <c r="H36" s="28" t="str">
        <f t="shared" ref="H36" si="43">IF(H34="","",(H34-H35))</f>
        <v/>
      </c>
      <c r="I36" s="28" t="str">
        <f t="shared" ref="I36" si="44">IF(I34="","",(I34-I35))</f>
        <v/>
      </c>
      <c r="J36" s="28" t="str">
        <f t="shared" ref="J36" si="45">IF(J34="","",(J34-J35))</f>
        <v/>
      </c>
      <c r="K36" s="28" t="str">
        <f t="shared" ref="K36" si="46">IF(K34="","",(K34-K35))</f>
        <v/>
      </c>
      <c r="L36" s="28" t="str">
        <f t="shared" ref="L36" si="47">IF(L34="","",(L34-L35))</f>
        <v/>
      </c>
      <c r="M36" s="28" t="str">
        <f t="shared" ref="M36" si="48">IF(M34="","",(M34-M35))</f>
        <v/>
      </c>
      <c r="N36" s="51">
        <f t="shared" si="37"/>
        <v>5</v>
      </c>
    </row>
    <row r="37" spans="1:14" ht="15.75" thickBot="1">
      <c r="A37" s="52" t="s">
        <v>147</v>
      </c>
      <c r="B37" s="53">
        <f>IF(B35="",NA(),(B35/B34))</f>
        <v>1</v>
      </c>
      <c r="C37" s="53">
        <f t="shared" ref="C37:M37" si="49">IF(C35="",NA(),(C35/C34))</f>
        <v>1</v>
      </c>
      <c r="D37" s="53">
        <f t="shared" si="49"/>
        <v>0.66666666666666663</v>
      </c>
      <c r="E37" s="53">
        <f t="shared" si="49"/>
        <v>0.875</v>
      </c>
      <c r="F37" s="53">
        <f t="shared" si="49"/>
        <v>0.7</v>
      </c>
      <c r="G37" s="53" t="e">
        <f t="shared" si="49"/>
        <v>#N/A</v>
      </c>
      <c r="H37" s="53" t="e">
        <f t="shared" si="49"/>
        <v>#N/A</v>
      </c>
      <c r="I37" s="53" t="e">
        <f t="shared" si="49"/>
        <v>#N/A</v>
      </c>
      <c r="J37" s="53" t="e">
        <f t="shared" si="49"/>
        <v>#N/A</v>
      </c>
      <c r="K37" s="53" t="e">
        <f t="shared" si="49"/>
        <v>#N/A</v>
      </c>
      <c r="L37" s="53" t="e">
        <f t="shared" si="49"/>
        <v>#N/A</v>
      </c>
      <c r="M37" s="53" t="e">
        <f t="shared" si="49"/>
        <v>#N/A</v>
      </c>
      <c r="N37" s="54">
        <f>IF(N35="",NA(),(N35/N34))</f>
        <v>0.80769230769230771</v>
      </c>
    </row>
    <row r="38" spans="1:14">
      <c r="A38" s="47" t="s">
        <v>116</v>
      </c>
      <c r="B38" s="48">
        <v>20</v>
      </c>
      <c r="C38" s="48">
        <v>22</v>
      </c>
      <c r="D38" s="48">
        <v>1</v>
      </c>
      <c r="E38" s="48">
        <v>7</v>
      </c>
      <c r="F38" s="48">
        <v>13</v>
      </c>
      <c r="G38" s="48"/>
      <c r="H38" s="48"/>
      <c r="I38" s="48"/>
      <c r="J38" s="48"/>
      <c r="K38" s="48"/>
      <c r="L38" s="48"/>
      <c r="M38" s="48"/>
      <c r="N38" s="49">
        <f>SUM(B38:M38)</f>
        <v>63</v>
      </c>
    </row>
    <row r="39" spans="1:14">
      <c r="A39" s="50" t="s">
        <v>117</v>
      </c>
      <c r="B39" s="28">
        <v>18</v>
      </c>
      <c r="C39" s="28">
        <v>18</v>
      </c>
      <c r="D39" s="28">
        <v>1</v>
      </c>
      <c r="E39" s="28">
        <v>5</v>
      </c>
      <c r="F39" s="28">
        <v>12</v>
      </c>
      <c r="G39" s="28"/>
      <c r="H39" s="28"/>
      <c r="I39" s="28"/>
      <c r="J39" s="28"/>
      <c r="K39" s="28"/>
      <c r="L39" s="28"/>
      <c r="M39" s="28"/>
      <c r="N39" s="51">
        <f t="shared" ref="N39:N40" si="50">SUM(B39:M39)</f>
        <v>54</v>
      </c>
    </row>
    <row r="40" spans="1:14">
      <c r="A40" s="50" t="s">
        <v>118</v>
      </c>
      <c r="B40" s="28">
        <f>IF(B38="","",(B38-B39))</f>
        <v>2</v>
      </c>
      <c r="C40" s="28">
        <f t="shared" ref="C40" si="51">IF(C38="","",(C38-C39))</f>
        <v>4</v>
      </c>
      <c r="D40" s="28">
        <f t="shared" ref="D40" si="52">IF(D38="","",(D38-D39))</f>
        <v>0</v>
      </c>
      <c r="E40" s="28">
        <f t="shared" ref="E40" si="53">IF(E38="","",(E38-E39))</f>
        <v>2</v>
      </c>
      <c r="F40" s="28">
        <f t="shared" ref="F40" si="54">IF(F38="","",(F38-F39))</f>
        <v>1</v>
      </c>
      <c r="G40" s="28" t="str">
        <f t="shared" ref="G40" si="55">IF(G38="","",(G38-G39))</f>
        <v/>
      </c>
      <c r="H40" s="28" t="str">
        <f t="shared" ref="H40" si="56">IF(H38="","",(H38-H39))</f>
        <v/>
      </c>
      <c r="I40" s="28" t="str">
        <f t="shared" ref="I40" si="57">IF(I38="","",(I38-I39))</f>
        <v/>
      </c>
      <c r="J40" s="28" t="str">
        <f t="shared" ref="J40" si="58">IF(J38="","",(J38-J39))</f>
        <v/>
      </c>
      <c r="K40" s="28" t="str">
        <f t="shared" ref="K40" si="59">IF(K38="","",(K38-K39))</f>
        <v/>
      </c>
      <c r="L40" s="28" t="str">
        <f t="shared" ref="L40" si="60">IF(L38="","",(L38-L39))</f>
        <v/>
      </c>
      <c r="M40" s="28" t="str">
        <f t="shared" ref="M40" si="61">IF(M38="","",(M38-M39))</f>
        <v/>
      </c>
      <c r="N40" s="51">
        <f t="shared" si="50"/>
        <v>9</v>
      </c>
    </row>
    <row r="41" spans="1:14" ht="15.75" thickBot="1">
      <c r="A41" s="52" t="s">
        <v>148</v>
      </c>
      <c r="B41" s="53">
        <f>IF(B39="",NA(),(B39/B38))</f>
        <v>0.9</v>
      </c>
      <c r="C41" s="53">
        <f t="shared" ref="C41:M41" si="62">IF(C39="",NA(),(C39/C38))</f>
        <v>0.81818181818181823</v>
      </c>
      <c r="D41" s="53">
        <f t="shared" si="62"/>
        <v>1</v>
      </c>
      <c r="E41" s="53">
        <f t="shared" si="62"/>
        <v>0.7142857142857143</v>
      </c>
      <c r="F41" s="53">
        <f t="shared" si="62"/>
        <v>0.92307692307692313</v>
      </c>
      <c r="G41" s="53" t="e">
        <f t="shared" si="62"/>
        <v>#N/A</v>
      </c>
      <c r="H41" s="53" t="e">
        <f t="shared" si="62"/>
        <v>#N/A</v>
      </c>
      <c r="I41" s="53" t="e">
        <f t="shared" si="62"/>
        <v>#N/A</v>
      </c>
      <c r="J41" s="53" t="e">
        <f t="shared" si="62"/>
        <v>#N/A</v>
      </c>
      <c r="K41" s="53" t="e">
        <f t="shared" si="62"/>
        <v>#N/A</v>
      </c>
      <c r="L41" s="53" t="e">
        <f t="shared" si="62"/>
        <v>#N/A</v>
      </c>
      <c r="M41" s="53" t="e">
        <f t="shared" si="62"/>
        <v>#N/A</v>
      </c>
      <c r="N41" s="54">
        <f>IF(N39="",NA(),(N39/N38))</f>
        <v>0.8571428571428571</v>
      </c>
    </row>
    <row r="42" spans="1:14">
      <c r="A42" s="47" t="s">
        <v>120</v>
      </c>
      <c r="B42" s="48">
        <v>0</v>
      </c>
      <c r="C42" s="48">
        <v>8</v>
      </c>
      <c r="D42" s="48">
        <v>12</v>
      </c>
      <c r="E42" s="48">
        <v>14</v>
      </c>
      <c r="F42" s="48">
        <v>18</v>
      </c>
      <c r="G42" s="48"/>
      <c r="H42" s="48"/>
      <c r="I42" s="48"/>
      <c r="J42" s="48"/>
      <c r="K42" s="48"/>
      <c r="L42" s="48"/>
      <c r="M42" s="48"/>
      <c r="N42" s="49">
        <f>SUM(B42:M42)</f>
        <v>52</v>
      </c>
    </row>
    <row r="43" spans="1:14">
      <c r="A43" s="50" t="s">
        <v>119</v>
      </c>
      <c r="B43" s="28">
        <v>0</v>
      </c>
      <c r="C43" s="28">
        <v>7</v>
      </c>
      <c r="D43" s="28">
        <v>11</v>
      </c>
      <c r="E43" s="28">
        <v>13</v>
      </c>
      <c r="F43" s="28">
        <v>17</v>
      </c>
      <c r="G43" s="28"/>
      <c r="H43" s="28"/>
      <c r="I43" s="28"/>
      <c r="J43" s="28"/>
      <c r="K43" s="28"/>
      <c r="L43" s="28"/>
      <c r="M43" s="28"/>
      <c r="N43" s="51">
        <f t="shared" ref="N43:N44" si="63">SUM(B43:M43)</f>
        <v>48</v>
      </c>
    </row>
    <row r="44" spans="1:14">
      <c r="A44" s="50" t="s">
        <v>121</v>
      </c>
      <c r="B44" s="28">
        <f>IF(B42="","",(B42-B43))</f>
        <v>0</v>
      </c>
      <c r="C44" s="28">
        <f t="shared" ref="C44" si="64">IF(C42="","",(C42-C43))</f>
        <v>1</v>
      </c>
      <c r="D44" s="28">
        <f t="shared" ref="D44" si="65">IF(D42="","",(D42-D43))</f>
        <v>1</v>
      </c>
      <c r="E44" s="28">
        <f t="shared" ref="E44" si="66">IF(E42="","",(E42-E43))</f>
        <v>1</v>
      </c>
      <c r="F44" s="28">
        <f t="shared" ref="F44" si="67">IF(F42="","",(F42-F43))</f>
        <v>1</v>
      </c>
      <c r="G44" s="28" t="str">
        <f t="shared" ref="G44" si="68">IF(G42="","",(G42-G43))</f>
        <v/>
      </c>
      <c r="H44" s="28" t="str">
        <f t="shared" ref="H44" si="69">IF(H42="","",(H42-H43))</f>
        <v/>
      </c>
      <c r="I44" s="28" t="str">
        <f t="shared" ref="I44" si="70">IF(I42="","",(I42-I43))</f>
        <v/>
      </c>
      <c r="J44" s="28" t="str">
        <f t="shared" ref="J44" si="71">IF(J42="","",(J42-J43))</f>
        <v/>
      </c>
      <c r="K44" s="28" t="str">
        <f t="shared" ref="K44" si="72">IF(K42="","",(K42-K43))</f>
        <v/>
      </c>
      <c r="L44" s="28" t="str">
        <f t="shared" ref="L44" si="73">IF(L42="","",(L42-L43))</f>
        <v/>
      </c>
      <c r="M44" s="28" t="str">
        <f t="shared" ref="M44" si="74">IF(M42="","",(M42-M43))</f>
        <v/>
      </c>
      <c r="N44" s="51">
        <f t="shared" si="63"/>
        <v>4</v>
      </c>
    </row>
    <row r="45" spans="1:14" ht="15.75" thickBot="1">
      <c r="A45" s="52" t="s">
        <v>149</v>
      </c>
      <c r="B45" s="53"/>
      <c r="C45" s="53">
        <f t="shared" ref="C45:M45" si="75">IF(C43="",NA(),(C43/C42))</f>
        <v>0.875</v>
      </c>
      <c r="D45" s="53">
        <f t="shared" si="75"/>
        <v>0.91666666666666663</v>
      </c>
      <c r="E45" s="53">
        <f t="shared" si="75"/>
        <v>0.9285714285714286</v>
      </c>
      <c r="F45" s="53">
        <f t="shared" si="75"/>
        <v>0.94444444444444442</v>
      </c>
      <c r="G45" s="53" t="e">
        <f t="shared" si="75"/>
        <v>#N/A</v>
      </c>
      <c r="H45" s="53" t="e">
        <f t="shared" si="75"/>
        <v>#N/A</v>
      </c>
      <c r="I45" s="53" t="e">
        <f t="shared" si="75"/>
        <v>#N/A</v>
      </c>
      <c r="J45" s="53" t="e">
        <f t="shared" si="75"/>
        <v>#N/A</v>
      </c>
      <c r="K45" s="53" t="e">
        <f t="shared" si="75"/>
        <v>#N/A</v>
      </c>
      <c r="L45" s="53" t="e">
        <f t="shared" si="75"/>
        <v>#N/A</v>
      </c>
      <c r="M45" s="53" t="e">
        <f t="shared" si="75"/>
        <v>#N/A</v>
      </c>
      <c r="N45" s="54">
        <f>IF(N43="",NA(),(N43/N42))</f>
        <v>0.92307692307692313</v>
      </c>
    </row>
    <row r="46" spans="1:14">
      <c r="A46" s="39" t="s">
        <v>122</v>
      </c>
      <c r="B46" s="40">
        <v>0</v>
      </c>
      <c r="C46" s="40">
        <v>0</v>
      </c>
      <c r="D46" s="40">
        <v>2</v>
      </c>
      <c r="E46" s="40">
        <v>0</v>
      </c>
      <c r="F46" s="40">
        <v>0</v>
      </c>
      <c r="G46" s="40"/>
      <c r="H46" s="40"/>
      <c r="I46" s="40"/>
      <c r="J46" s="40"/>
      <c r="K46" s="40"/>
      <c r="L46" s="40"/>
      <c r="M46" s="40"/>
      <c r="N46" s="41">
        <f>SUM(B46:M46)</f>
        <v>2</v>
      </c>
    </row>
    <row r="47" spans="1:14">
      <c r="A47" s="42" t="s">
        <v>123</v>
      </c>
      <c r="B47" s="38">
        <v>0</v>
      </c>
      <c r="C47" s="38">
        <v>0</v>
      </c>
      <c r="D47" s="38">
        <v>2</v>
      </c>
      <c r="E47" s="38">
        <v>0</v>
      </c>
      <c r="F47" s="38">
        <v>0</v>
      </c>
      <c r="G47" s="38"/>
      <c r="H47" s="38"/>
      <c r="I47" s="38"/>
      <c r="J47" s="38"/>
      <c r="K47" s="38"/>
      <c r="L47" s="38"/>
      <c r="M47" s="38"/>
      <c r="N47" s="43">
        <f t="shared" ref="N47:N48" si="76">SUM(B47:M47)</f>
        <v>2</v>
      </c>
    </row>
    <row r="48" spans="1:14">
      <c r="A48" s="42" t="s">
        <v>124</v>
      </c>
      <c r="B48" s="38">
        <f>IF(B46="","",(B46-B47))</f>
        <v>0</v>
      </c>
      <c r="C48" s="38">
        <f t="shared" ref="C48" si="77">IF(C46="","",(C46-C47))</f>
        <v>0</v>
      </c>
      <c r="D48" s="38">
        <f t="shared" ref="D48" si="78">IF(D46="","",(D46-D47))</f>
        <v>0</v>
      </c>
      <c r="E48" s="38">
        <f t="shared" ref="E48" si="79">IF(E46="","",(E46-E47))</f>
        <v>0</v>
      </c>
      <c r="F48" s="38">
        <f t="shared" ref="F48" si="80">IF(F46="","",(F46-F47))</f>
        <v>0</v>
      </c>
      <c r="G48" s="38" t="str">
        <f t="shared" ref="G48" si="81">IF(G46="","",(G46-G47))</f>
        <v/>
      </c>
      <c r="H48" s="38" t="str">
        <f t="shared" ref="H48" si="82">IF(H46="","",(H46-H47))</f>
        <v/>
      </c>
      <c r="I48" s="38" t="str">
        <f t="shared" ref="I48" si="83">IF(I46="","",(I46-I47))</f>
        <v/>
      </c>
      <c r="J48" s="38" t="str">
        <f t="shared" ref="J48" si="84">IF(J46="","",(J46-J47))</f>
        <v/>
      </c>
      <c r="K48" s="38" t="str">
        <f t="shared" ref="K48" si="85">IF(K46="","",(K46-K47))</f>
        <v/>
      </c>
      <c r="L48" s="38" t="str">
        <f t="shared" ref="L48" si="86">IF(L46="","",(L46-L47))</f>
        <v/>
      </c>
      <c r="M48" s="38" t="str">
        <f t="shared" ref="M48" si="87">IF(M46="","",(M46-M47))</f>
        <v/>
      </c>
      <c r="N48" s="43">
        <f t="shared" si="76"/>
        <v>0</v>
      </c>
    </row>
    <row r="49" spans="1:14" ht="15.75" thickBot="1">
      <c r="A49" s="44" t="s">
        <v>150</v>
      </c>
      <c r="B49" s="45"/>
      <c r="C49" s="45"/>
      <c r="D49" s="45">
        <f t="shared" ref="D49:M49" si="88">IF(D47="",NA(),(D47/D46))</f>
        <v>1</v>
      </c>
      <c r="E49" s="45"/>
      <c r="F49" s="45"/>
      <c r="G49" s="45" t="e">
        <f t="shared" si="88"/>
        <v>#N/A</v>
      </c>
      <c r="H49" s="45" t="e">
        <f t="shared" si="88"/>
        <v>#N/A</v>
      </c>
      <c r="I49" s="45" t="e">
        <f t="shared" si="88"/>
        <v>#N/A</v>
      </c>
      <c r="J49" s="45" t="e">
        <f t="shared" si="88"/>
        <v>#N/A</v>
      </c>
      <c r="K49" s="45" t="e">
        <f t="shared" si="88"/>
        <v>#N/A</v>
      </c>
      <c r="L49" s="45" t="e">
        <f t="shared" si="88"/>
        <v>#N/A</v>
      </c>
      <c r="M49" s="45" t="e">
        <f t="shared" si="88"/>
        <v>#N/A</v>
      </c>
      <c r="N49" s="46">
        <f>IF(N47="",NA(),(N47/N46))</f>
        <v>1</v>
      </c>
    </row>
    <row r="50" spans="1:14">
      <c r="A50" s="29" t="s">
        <v>125</v>
      </c>
      <c r="B50" s="30">
        <v>229</v>
      </c>
      <c r="C50" s="30">
        <v>169</v>
      </c>
      <c r="D50" s="30">
        <v>321</v>
      </c>
      <c r="E50" s="30">
        <v>253</v>
      </c>
      <c r="F50" s="30">
        <v>252</v>
      </c>
      <c r="G50" s="30"/>
      <c r="H50" s="30"/>
      <c r="I50" s="30"/>
      <c r="J50" s="30"/>
      <c r="K50" s="30"/>
      <c r="L50" s="30"/>
      <c r="M50" s="30"/>
      <c r="N50" s="31">
        <f>SUM(B50:M50)</f>
        <v>1224</v>
      </c>
    </row>
    <row r="51" spans="1:14">
      <c r="A51" s="32" t="s">
        <v>126</v>
      </c>
      <c r="B51" s="27">
        <v>189</v>
      </c>
      <c r="C51" s="27">
        <v>142</v>
      </c>
      <c r="D51" s="27">
        <v>249</v>
      </c>
      <c r="E51" s="27">
        <v>222</v>
      </c>
      <c r="F51" s="27">
        <v>210</v>
      </c>
      <c r="G51" s="27"/>
      <c r="H51" s="27"/>
      <c r="I51" s="27"/>
      <c r="J51" s="27"/>
      <c r="K51" s="27"/>
      <c r="L51" s="27"/>
      <c r="M51" s="27"/>
      <c r="N51" s="33">
        <f t="shared" ref="N51:N52" si="89">SUM(B51:M51)</f>
        <v>1012</v>
      </c>
    </row>
    <row r="52" spans="1:14">
      <c r="A52" s="32" t="s">
        <v>127</v>
      </c>
      <c r="B52" s="27">
        <f>IF(B50="","",(B50-B51))</f>
        <v>40</v>
      </c>
      <c r="C52" s="27">
        <f t="shared" ref="C52" si="90">IF(C50="","",(C50-C51))</f>
        <v>27</v>
      </c>
      <c r="D52" s="27">
        <f t="shared" ref="D52" si="91">IF(D50="","",(D50-D51))</f>
        <v>72</v>
      </c>
      <c r="E52" s="27">
        <f t="shared" ref="E52" si="92">IF(E50="","",(E50-E51))</f>
        <v>31</v>
      </c>
      <c r="F52" s="27">
        <f t="shared" ref="F52" si="93">IF(F50="","",(F50-F51))</f>
        <v>42</v>
      </c>
      <c r="G52" s="27" t="str">
        <f t="shared" ref="G52" si="94">IF(G50="","",(G50-G51))</f>
        <v/>
      </c>
      <c r="H52" s="27" t="str">
        <f t="shared" ref="H52" si="95">IF(H50="","",(H50-H51))</f>
        <v/>
      </c>
      <c r="I52" s="27" t="str">
        <f t="shared" ref="I52" si="96">IF(I50="","",(I50-I51))</f>
        <v/>
      </c>
      <c r="J52" s="27" t="str">
        <f t="shared" ref="J52" si="97">IF(J50="","",(J50-J51))</f>
        <v/>
      </c>
      <c r="K52" s="27" t="str">
        <f t="shared" ref="K52" si="98">IF(K50="","",(K50-K51))</f>
        <v/>
      </c>
      <c r="L52" s="27" t="str">
        <f t="shared" ref="L52" si="99">IF(L50="","",(L50-L51))</f>
        <v/>
      </c>
      <c r="M52" s="27" t="str">
        <f t="shared" ref="M52" si="100">IF(M50="","",(M50-M51))</f>
        <v/>
      </c>
      <c r="N52" s="33">
        <f t="shared" si="89"/>
        <v>212</v>
      </c>
    </row>
    <row r="53" spans="1:14" ht="15.75" thickBot="1">
      <c r="A53" s="34" t="s">
        <v>151</v>
      </c>
      <c r="B53" s="35">
        <f>IF(B51="",NA(),(B51/B50))</f>
        <v>0.8253275109170306</v>
      </c>
      <c r="C53" s="35">
        <f t="shared" ref="C53:M53" si="101">IF(C51="",NA(),(C51/C50))</f>
        <v>0.84023668639053251</v>
      </c>
      <c r="D53" s="35">
        <f t="shared" si="101"/>
        <v>0.77570093457943923</v>
      </c>
      <c r="E53" s="35">
        <f t="shared" si="101"/>
        <v>0.87747035573122534</v>
      </c>
      <c r="F53" s="35">
        <f t="shared" si="101"/>
        <v>0.83333333333333337</v>
      </c>
      <c r="G53" s="35" t="e">
        <f t="shared" si="101"/>
        <v>#N/A</v>
      </c>
      <c r="H53" s="35" t="e">
        <f t="shared" si="101"/>
        <v>#N/A</v>
      </c>
      <c r="I53" s="35" t="e">
        <f t="shared" si="101"/>
        <v>#N/A</v>
      </c>
      <c r="J53" s="35" t="e">
        <f t="shared" si="101"/>
        <v>#N/A</v>
      </c>
      <c r="K53" s="35" t="e">
        <f t="shared" si="101"/>
        <v>#N/A</v>
      </c>
      <c r="L53" s="35" t="e">
        <f t="shared" si="101"/>
        <v>#N/A</v>
      </c>
      <c r="M53" s="35" t="e">
        <f t="shared" si="101"/>
        <v>#N/A</v>
      </c>
      <c r="N53" s="36">
        <f>IF(N51="",NA(),(N51/N50))</f>
        <v>0.82679738562091498</v>
      </c>
    </row>
    <row r="54" spans="1:14">
      <c r="A54" s="29" t="s">
        <v>128</v>
      </c>
      <c r="B54" s="30">
        <v>44</v>
      </c>
      <c r="C54" s="30">
        <v>185</v>
      </c>
      <c r="D54" s="30">
        <v>127</v>
      </c>
      <c r="E54" s="30">
        <v>32</v>
      </c>
      <c r="F54" s="30">
        <v>48</v>
      </c>
      <c r="G54" s="30"/>
      <c r="H54" s="30"/>
      <c r="I54" s="30"/>
      <c r="J54" s="30"/>
      <c r="K54" s="30"/>
      <c r="L54" s="30"/>
      <c r="M54" s="30"/>
      <c r="N54" s="31">
        <f>SUM(B54:M54)</f>
        <v>436</v>
      </c>
    </row>
    <row r="55" spans="1:14">
      <c r="A55" s="32" t="s">
        <v>129</v>
      </c>
      <c r="B55" s="27">
        <v>12</v>
      </c>
      <c r="C55" s="27">
        <v>97</v>
      </c>
      <c r="D55" s="27">
        <v>90</v>
      </c>
      <c r="E55" s="27">
        <v>20</v>
      </c>
      <c r="F55" s="27">
        <v>32</v>
      </c>
      <c r="G55" s="27"/>
      <c r="H55" s="27"/>
      <c r="I55" s="27"/>
      <c r="J55" s="27"/>
      <c r="K55" s="27"/>
      <c r="L55" s="27"/>
      <c r="M55" s="27"/>
      <c r="N55" s="33">
        <f t="shared" ref="N55:N56" si="102">SUM(B55:M55)</f>
        <v>251</v>
      </c>
    </row>
    <row r="56" spans="1:14">
      <c r="A56" s="32" t="s">
        <v>130</v>
      </c>
      <c r="B56" s="27">
        <f>IF(B54="","",(B54-B55))</f>
        <v>32</v>
      </c>
      <c r="C56" s="27">
        <f t="shared" ref="C56" si="103">IF(C54="","",(C54-C55))</f>
        <v>88</v>
      </c>
      <c r="D56" s="27">
        <f t="shared" ref="D56" si="104">IF(D54="","",(D54-D55))</f>
        <v>37</v>
      </c>
      <c r="E56" s="27">
        <f t="shared" ref="E56" si="105">IF(E54="","",(E54-E55))</f>
        <v>12</v>
      </c>
      <c r="F56" s="27">
        <f t="shared" ref="F56" si="106">IF(F54="","",(F54-F55))</f>
        <v>16</v>
      </c>
      <c r="G56" s="27" t="str">
        <f t="shared" ref="G56" si="107">IF(G54="","",(G54-G55))</f>
        <v/>
      </c>
      <c r="H56" s="27" t="str">
        <f t="shared" ref="H56" si="108">IF(H54="","",(H54-H55))</f>
        <v/>
      </c>
      <c r="I56" s="27" t="str">
        <f t="shared" ref="I56" si="109">IF(I54="","",(I54-I55))</f>
        <v/>
      </c>
      <c r="J56" s="27" t="str">
        <f t="shared" ref="J56" si="110">IF(J54="","",(J54-J55))</f>
        <v/>
      </c>
      <c r="K56" s="27" t="str">
        <f t="shared" ref="K56" si="111">IF(K54="","",(K54-K55))</f>
        <v/>
      </c>
      <c r="L56" s="27" t="str">
        <f t="shared" ref="L56" si="112">IF(L54="","",(L54-L55))</f>
        <v/>
      </c>
      <c r="M56" s="27" t="str">
        <f t="shared" ref="M56" si="113">IF(M54="","",(M54-M55))</f>
        <v/>
      </c>
      <c r="N56" s="33">
        <f t="shared" si="102"/>
        <v>185</v>
      </c>
    </row>
    <row r="57" spans="1:14" ht="15.75" thickBot="1">
      <c r="A57" s="34" t="s">
        <v>152</v>
      </c>
      <c r="B57" s="35">
        <f>IF(B55="",NA(),(B55/B54))</f>
        <v>0.27272727272727271</v>
      </c>
      <c r="C57" s="35">
        <f t="shared" ref="C57:M57" si="114">IF(C55="",NA(),(C55/C54))</f>
        <v>0.5243243243243243</v>
      </c>
      <c r="D57" s="35">
        <f t="shared" si="114"/>
        <v>0.70866141732283461</v>
      </c>
      <c r="E57" s="35">
        <f t="shared" si="114"/>
        <v>0.625</v>
      </c>
      <c r="F57" s="35">
        <f t="shared" si="114"/>
        <v>0.66666666666666663</v>
      </c>
      <c r="G57" s="35" t="e">
        <f t="shared" si="114"/>
        <v>#N/A</v>
      </c>
      <c r="H57" s="35" t="e">
        <f t="shared" si="114"/>
        <v>#N/A</v>
      </c>
      <c r="I57" s="35" t="e">
        <f t="shared" si="114"/>
        <v>#N/A</v>
      </c>
      <c r="J57" s="35" t="e">
        <f t="shared" si="114"/>
        <v>#N/A</v>
      </c>
      <c r="K57" s="35" t="e">
        <f t="shared" si="114"/>
        <v>#N/A</v>
      </c>
      <c r="L57" s="35" t="e">
        <f t="shared" si="114"/>
        <v>#N/A</v>
      </c>
      <c r="M57" s="35" t="e">
        <f t="shared" si="114"/>
        <v>#N/A</v>
      </c>
      <c r="N57" s="36">
        <f>IF(N55="",NA(),(N55/N54))</f>
        <v>0.57568807339449546</v>
      </c>
    </row>
    <row r="58" spans="1:14">
      <c r="A58" s="47" t="s">
        <v>131</v>
      </c>
      <c r="B58" s="48">
        <v>0</v>
      </c>
      <c r="C58" s="48">
        <v>5</v>
      </c>
      <c r="D58" s="48">
        <v>0</v>
      </c>
      <c r="E58" s="48">
        <v>0</v>
      </c>
      <c r="F58" s="48">
        <v>0</v>
      </c>
      <c r="G58" s="48"/>
      <c r="H58" s="48"/>
      <c r="I58" s="48"/>
      <c r="J58" s="48"/>
      <c r="K58" s="48"/>
      <c r="L58" s="48"/>
      <c r="M58" s="48"/>
      <c r="N58" s="49">
        <f>SUM(B58:M58)</f>
        <v>5</v>
      </c>
    </row>
    <row r="59" spans="1:14">
      <c r="A59" s="50" t="s">
        <v>132</v>
      </c>
      <c r="B59" s="28">
        <v>0</v>
      </c>
      <c r="C59" s="28">
        <v>5</v>
      </c>
      <c r="D59" s="28">
        <v>0</v>
      </c>
      <c r="E59" s="28">
        <v>0</v>
      </c>
      <c r="F59" s="28">
        <v>0</v>
      </c>
      <c r="G59" s="28"/>
      <c r="H59" s="28"/>
      <c r="I59" s="28"/>
      <c r="J59" s="28"/>
      <c r="K59" s="28"/>
      <c r="L59" s="28"/>
      <c r="M59" s="28"/>
      <c r="N59" s="51">
        <f t="shared" ref="N59:N60" si="115">SUM(B59:M59)</f>
        <v>5</v>
      </c>
    </row>
    <row r="60" spans="1:14">
      <c r="A60" s="50" t="s">
        <v>133</v>
      </c>
      <c r="B60" s="28">
        <f>IF(B58="","",(B58-B59))</f>
        <v>0</v>
      </c>
      <c r="C60" s="28">
        <f t="shared" ref="C60" si="116">IF(C58="","",(C58-C59))</f>
        <v>0</v>
      </c>
      <c r="D60" s="28">
        <f t="shared" ref="D60" si="117">IF(D58="","",(D58-D59))</f>
        <v>0</v>
      </c>
      <c r="E60" s="28">
        <f t="shared" ref="E60" si="118">IF(E58="","",(E58-E59))</f>
        <v>0</v>
      </c>
      <c r="F60" s="28">
        <f t="shared" ref="F60" si="119">IF(F58="","",(F58-F59))</f>
        <v>0</v>
      </c>
      <c r="G60" s="28" t="str">
        <f t="shared" ref="G60" si="120">IF(G58="","",(G58-G59))</f>
        <v/>
      </c>
      <c r="H60" s="28" t="str">
        <f t="shared" ref="H60" si="121">IF(H58="","",(H58-H59))</f>
        <v/>
      </c>
      <c r="I60" s="28" t="str">
        <f t="shared" ref="I60" si="122">IF(I58="","",(I58-I59))</f>
        <v/>
      </c>
      <c r="J60" s="28" t="str">
        <f t="shared" ref="J60" si="123">IF(J58="","",(J58-J59))</f>
        <v/>
      </c>
      <c r="K60" s="28" t="str">
        <f t="shared" ref="K60" si="124">IF(K58="","",(K58-K59))</f>
        <v/>
      </c>
      <c r="L60" s="28" t="str">
        <f t="shared" ref="L60" si="125">IF(L58="","",(L58-L59))</f>
        <v/>
      </c>
      <c r="M60" s="28" t="str">
        <f t="shared" ref="M60" si="126">IF(M58="","",(M58-M59))</f>
        <v/>
      </c>
      <c r="N60" s="51">
        <f t="shared" si="115"/>
        <v>0</v>
      </c>
    </row>
    <row r="61" spans="1:14" ht="15.75" thickBot="1">
      <c r="A61" s="52" t="s">
        <v>156</v>
      </c>
      <c r="B61" s="53"/>
      <c r="C61" s="53">
        <f t="shared" ref="C61:M61" si="127">IF(C59="",NA(),(C59/C58))</f>
        <v>1</v>
      </c>
      <c r="D61" s="53"/>
      <c r="E61" s="53"/>
      <c r="F61" s="53"/>
      <c r="G61" s="53" t="e">
        <f t="shared" si="127"/>
        <v>#N/A</v>
      </c>
      <c r="H61" s="53" t="e">
        <f t="shared" si="127"/>
        <v>#N/A</v>
      </c>
      <c r="I61" s="53" t="e">
        <f t="shared" si="127"/>
        <v>#N/A</v>
      </c>
      <c r="J61" s="53" t="e">
        <f t="shared" si="127"/>
        <v>#N/A</v>
      </c>
      <c r="K61" s="53" t="e">
        <f t="shared" si="127"/>
        <v>#N/A</v>
      </c>
      <c r="L61" s="53" t="e">
        <f t="shared" si="127"/>
        <v>#N/A</v>
      </c>
      <c r="M61" s="53" t="e">
        <f t="shared" si="127"/>
        <v>#N/A</v>
      </c>
      <c r="N61" s="54">
        <f>IF(N59="",NA(),(N59/N58))</f>
        <v>1</v>
      </c>
    </row>
    <row r="62" spans="1:14">
      <c r="A62" s="47" t="s">
        <v>134</v>
      </c>
      <c r="B62" s="48">
        <v>0</v>
      </c>
      <c r="C62" s="48">
        <v>0</v>
      </c>
      <c r="D62" s="48">
        <v>0</v>
      </c>
      <c r="E62" s="48">
        <v>0</v>
      </c>
      <c r="F62" s="48">
        <v>0</v>
      </c>
      <c r="G62" s="48"/>
      <c r="H62" s="48"/>
      <c r="I62" s="48"/>
      <c r="J62" s="48"/>
      <c r="K62" s="48"/>
      <c r="L62" s="48"/>
      <c r="M62" s="48"/>
      <c r="N62" s="49">
        <f>SUM(B62:M62)</f>
        <v>0</v>
      </c>
    </row>
    <row r="63" spans="1:14">
      <c r="A63" s="50" t="s">
        <v>135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/>
      <c r="H63" s="28"/>
      <c r="I63" s="28"/>
      <c r="J63" s="28"/>
      <c r="K63" s="28"/>
      <c r="L63" s="28"/>
      <c r="M63" s="28"/>
      <c r="N63" s="51">
        <f t="shared" ref="N63:N64" si="128">SUM(B63:M63)</f>
        <v>0</v>
      </c>
    </row>
    <row r="64" spans="1:14">
      <c r="A64" s="50" t="s">
        <v>136</v>
      </c>
      <c r="B64" s="28">
        <f>IF(B62="","",(B62-B63))</f>
        <v>0</v>
      </c>
      <c r="C64" s="28">
        <f t="shared" ref="C64" si="129">IF(C62="","",(C62-C63))</f>
        <v>0</v>
      </c>
      <c r="D64" s="28">
        <f t="shared" ref="D64" si="130">IF(D62="","",(D62-D63))</f>
        <v>0</v>
      </c>
      <c r="E64" s="28">
        <f t="shared" ref="E64" si="131">IF(E62="","",(E62-E63))</f>
        <v>0</v>
      </c>
      <c r="F64" s="28">
        <f t="shared" ref="F64" si="132">IF(F62="","",(F62-F63))</f>
        <v>0</v>
      </c>
      <c r="G64" s="28" t="str">
        <f t="shared" ref="G64" si="133">IF(G62="","",(G62-G63))</f>
        <v/>
      </c>
      <c r="H64" s="28" t="str">
        <f t="shared" ref="H64" si="134">IF(H62="","",(H62-H63))</f>
        <v/>
      </c>
      <c r="I64" s="28" t="str">
        <f t="shared" ref="I64" si="135">IF(I62="","",(I62-I63))</f>
        <v/>
      </c>
      <c r="J64" s="28" t="str">
        <f t="shared" ref="J64" si="136">IF(J62="","",(J62-J63))</f>
        <v/>
      </c>
      <c r="K64" s="28" t="str">
        <f t="shared" ref="K64" si="137">IF(K62="","",(K62-K63))</f>
        <v/>
      </c>
      <c r="L64" s="28" t="str">
        <f t="shared" ref="L64" si="138">IF(L62="","",(L62-L63))</f>
        <v/>
      </c>
      <c r="M64" s="28" t="str">
        <f t="shared" ref="M64" si="139">IF(M62="","",(M62-M63))</f>
        <v/>
      </c>
      <c r="N64" s="51">
        <f t="shared" si="128"/>
        <v>0</v>
      </c>
    </row>
    <row r="65" spans="1:14" ht="15.75" thickBot="1">
      <c r="A65" s="52" t="s">
        <v>155</v>
      </c>
      <c r="B65" s="53"/>
      <c r="C65" s="53"/>
      <c r="D65" s="53"/>
      <c r="E65" s="53"/>
      <c r="F65" s="53"/>
      <c r="G65" s="53" t="e">
        <f t="shared" ref="G65:M65" si="140">IF(G63="",NA(),(G63/G62))</f>
        <v>#N/A</v>
      </c>
      <c r="H65" s="53" t="e">
        <f t="shared" si="140"/>
        <v>#N/A</v>
      </c>
      <c r="I65" s="53" t="e">
        <f t="shared" si="140"/>
        <v>#N/A</v>
      </c>
      <c r="J65" s="53" t="e">
        <f t="shared" si="140"/>
        <v>#N/A</v>
      </c>
      <c r="K65" s="53" t="e">
        <f t="shared" si="140"/>
        <v>#N/A</v>
      </c>
      <c r="L65" s="53" t="e">
        <f t="shared" si="140"/>
        <v>#N/A</v>
      </c>
      <c r="M65" s="53" t="e">
        <f t="shared" si="140"/>
        <v>#N/A</v>
      </c>
      <c r="N65" s="54" t="e">
        <f>IF(N63="",NA(),(N63/N62))</f>
        <v>#DIV/0!</v>
      </c>
    </row>
    <row r="66" spans="1:14">
      <c r="A66" s="47" t="s">
        <v>137</v>
      </c>
      <c r="B66" s="48">
        <v>14</v>
      </c>
      <c r="C66" s="48">
        <v>14</v>
      </c>
      <c r="D66" s="48">
        <v>17</v>
      </c>
      <c r="E66" s="48">
        <v>10</v>
      </c>
      <c r="F66" s="48">
        <v>12</v>
      </c>
      <c r="G66" s="48"/>
      <c r="H66" s="48"/>
      <c r="I66" s="48"/>
      <c r="J66" s="48"/>
      <c r="K66" s="48"/>
      <c r="L66" s="48"/>
      <c r="M66" s="48"/>
      <c r="N66" s="49">
        <f>SUM(B66:M66)</f>
        <v>67</v>
      </c>
    </row>
    <row r="67" spans="1:14">
      <c r="A67" s="50" t="s">
        <v>138</v>
      </c>
      <c r="B67" s="28">
        <v>13</v>
      </c>
      <c r="C67" s="28">
        <v>12</v>
      </c>
      <c r="D67" s="28">
        <v>14</v>
      </c>
      <c r="E67" s="28">
        <v>9</v>
      </c>
      <c r="F67" s="28">
        <v>11</v>
      </c>
      <c r="G67" s="28"/>
      <c r="H67" s="28"/>
      <c r="I67" s="28"/>
      <c r="J67" s="28"/>
      <c r="K67" s="28"/>
      <c r="L67" s="28"/>
      <c r="M67" s="28"/>
      <c r="N67" s="51">
        <f t="shared" ref="N67:N68" si="141">SUM(B67:M67)</f>
        <v>59</v>
      </c>
    </row>
    <row r="68" spans="1:14">
      <c r="A68" s="50" t="s">
        <v>139</v>
      </c>
      <c r="B68" s="28">
        <f>IF(B66="","",(B66-B67))</f>
        <v>1</v>
      </c>
      <c r="C68" s="28">
        <f t="shared" ref="C68" si="142">IF(C66="","",(C66-C67))</f>
        <v>2</v>
      </c>
      <c r="D68" s="28">
        <f t="shared" ref="D68" si="143">IF(D66="","",(D66-D67))</f>
        <v>3</v>
      </c>
      <c r="E68" s="28">
        <f t="shared" ref="E68" si="144">IF(E66="","",(E66-E67))</f>
        <v>1</v>
      </c>
      <c r="F68" s="28">
        <f t="shared" ref="F68" si="145">IF(F66="","",(F66-F67))</f>
        <v>1</v>
      </c>
      <c r="G68" s="28" t="str">
        <f t="shared" ref="G68" si="146">IF(G66="","",(G66-G67))</f>
        <v/>
      </c>
      <c r="H68" s="28" t="str">
        <f t="shared" ref="H68" si="147">IF(H66="","",(H66-H67))</f>
        <v/>
      </c>
      <c r="I68" s="28" t="str">
        <f t="shared" ref="I68" si="148">IF(I66="","",(I66-I67))</f>
        <v/>
      </c>
      <c r="J68" s="28" t="str">
        <f t="shared" ref="J68" si="149">IF(J66="","",(J66-J67))</f>
        <v/>
      </c>
      <c r="K68" s="28" t="str">
        <f t="shared" ref="K68" si="150">IF(K66="","",(K66-K67))</f>
        <v/>
      </c>
      <c r="L68" s="28" t="str">
        <f t="shared" ref="L68" si="151">IF(L66="","",(L66-L67))</f>
        <v/>
      </c>
      <c r="M68" s="28" t="str">
        <f t="shared" ref="M68" si="152">IF(M66="","",(M66-M67))</f>
        <v/>
      </c>
      <c r="N68" s="51">
        <f t="shared" si="141"/>
        <v>8</v>
      </c>
    </row>
    <row r="69" spans="1:14" ht="15.75" thickBot="1">
      <c r="A69" s="52" t="s">
        <v>154</v>
      </c>
      <c r="B69" s="53">
        <f>IF(B67="",NA(),(B67/B66))</f>
        <v>0.9285714285714286</v>
      </c>
      <c r="C69" s="53">
        <f t="shared" ref="C69:M69" si="153">IF(C67="",NA(),(C67/C66))</f>
        <v>0.8571428571428571</v>
      </c>
      <c r="D69" s="53">
        <f t="shared" si="153"/>
        <v>0.82352941176470584</v>
      </c>
      <c r="E69" s="53">
        <f t="shared" si="153"/>
        <v>0.9</v>
      </c>
      <c r="F69" s="53">
        <f t="shared" si="153"/>
        <v>0.91666666666666663</v>
      </c>
      <c r="G69" s="53" t="e">
        <f t="shared" si="153"/>
        <v>#N/A</v>
      </c>
      <c r="H69" s="53" t="e">
        <f t="shared" si="153"/>
        <v>#N/A</v>
      </c>
      <c r="I69" s="53" t="e">
        <f t="shared" si="153"/>
        <v>#N/A</v>
      </c>
      <c r="J69" s="53" t="e">
        <f t="shared" si="153"/>
        <v>#N/A</v>
      </c>
      <c r="K69" s="53" t="e">
        <f t="shared" si="153"/>
        <v>#N/A</v>
      </c>
      <c r="L69" s="53" t="e">
        <f t="shared" si="153"/>
        <v>#N/A</v>
      </c>
      <c r="M69" s="53" t="e">
        <f t="shared" si="153"/>
        <v>#N/A</v>
      </c>
      <c r="N69" s="54">
        <f>IF(N67="",NA(),(N67/N66))</f>
        <v>0.88059701492537312</v>
      </c>
    </row>
    <row r="70" spans="1:14">
      <c r="A70" s="47" t="s">
        <v>140</v>
      </c>
      <c r="B70" s="48">
        <v>0</v>
      </c>
      <c r="C70" s="48">
        <v>2</v>
      </c>
      <c r="D70" s="48">
        <v>0</v>
      </c>
      <c r="E70" s="48">
        <v>0</v>
      </c>
      <c r="F70" s="48">
        <v>0</v>
      </c>
      <c r="G70" s="48"/>
      <c r="H70" s="48"/>
      <c r="I70" s="48"/>
      <c r="J70" s="48"/>
      <c r="K70" s="48"/>
      <c r="L70" s="48"/>
      <c r="M70" s="48"/>
      <c r="N70" s="49">
        <f>SUM(B70:M70)</f>
        <v>2</v>
      </c>
    </row>
    <row r="71" spans="1:14">
      <c r="A71" s="50" t="s">
        <v>141</v>
      </c>
      <c r="B71" s="28">
        <v>0</v>
      </c>
      <c r="C71" s="28">
        <v>1</v>
      </c>
      <c r="D71" s="28">
        <v>0</v>
      </c>
      <c r="E71" s="28">
        <v>0</v>
      </c>
      <c r="F71" s="28">
        <v>0</v>
      </c>
      <c r="G71" s="28"/>
      <c r="H71" s="28"/>
      <c r="I71" s="28"/>
      <c r="J71" s="28"/>
      <c r="K71" s="28"/>
      <c r="L71" s="28"/>
      <c r="M71" s="28"/>
      <c r="N71" s="51">
        <f t="shared" ref="N71:N72" si="154">SUM(B71:M71)</f>
        <v>1</v>
      </c>
    </row>
    <row r="72" spans="1:14">
      <c r="A72" s="50" t="s">
        <v>142</v>
      </c>
      <c r="B72" s="28">
        <f>IF(B70="","",(B70-B71))</f>
        <v>0</v>
      </c>
      <c r="C72" s="28">
        <f t="shared" ref="C72" si="155">IF(C70="","",(C70-C71))</f>
        <v>1</v>
      </c>
      <c r="D72" s="28">
        <f t="shared" ref="D72" si="156">IF(D70="","",(D70-D71))</f>
        <v>0</v>
      </c>
      <c r="E72" s="28">
        <f t="shared" ref="E72" si="157">IF(E70="","",(E70-E71))</f>
        <v>0</v>
      </c>
      <c r="F72" s="28">
        <f t="shared" ref="F72" si="158">IF(F70="","",(F70-F71))</f>
        <v>0</v>
      </c>
      <c r="G72" s="28" t="str">
        <f t="shared" ref="G72" si="159">IF(G70="","",(G70-G71))</f>
        <v/>
      </c>
      <c r="H72" s="28" t="str">
        <f t="shared" ref="H72" si="160">IF(H70="","",(H70-H71))</f>
        <v/>
      </c>
      <c r="I72" s="28" t="str">
        <f t="shared" ref="I72" si="161">IF(I70="","",(I70-I71))</f>
        <v/>
      </c>
      <c r="J72" s="28" t="str">
        <f t="shared" ref="J72" si="162">IF(J70="","",(J70-J71))</f>
        <v/>
      </c>
      <c r="K72" s="28" t="str">
        <f t="shared" ref="K72" si="163">IF(K70="","",(K70-K71))</f>
        <v/>
      </c>
      <c r="L72" s="28" t="str">
        <f t="shared" ref="L72" si="164">IF(L70="","",(L70-L71))</f>
        <v/>
      </c>
      <c r="M72" s="28" t="str">
        <f t="shared" ref="M72" si="165">IF(M70="","",(M70-M71))</f>
        <v/>
      </c>
      <c r="N72" s="51">
        <f t="shared" si="154"/>
        <v>1</v>
      </c>
    </row>
    <row r="73" spans="1:14" ht="15.75" thickBot="1">
      <c r="A73" s="52" t="s">
        <v>153</v>
      </c>
      <c r="B73" s="53"/>
      <c r="C73" s="53">
        <f t="shared" ref="C73:M73" si="166">IF(C71="",NA(),(C71/C70))</f>
        <v>0.5</v>
      </c>
      <c r="D73" s="53"/>
      <c r="E73" s="53"/>
      <c r="F73" s="53"/>
      <c r="G73" s="53" t="e">
        <f t="shared" si="166"/>
        <v>#N/A</v>
      </c>
      <c r="H73" s="53" t="e">
        <f t="shared" si="166"/>
        <v>#N/A</v>
      </c>
      <c r="I73" s="53" t="e">
        <f t="shared" si="166"/>
        <v>#N/A</v>
      </c>
      <c r="J73" s="53" t="e">
        <f t="shared" si="166"/>
        <v>#N/A</v>
      </c>
      <c r="K73" s="53" t="e">
        <f t="shared" si="166"/>
        <v>#N/A</v>
      </c>
      <c r="L73" s="53" t="e">
        <f t="shared" si="166"/>
        <v>#N/A</v>
      </c>
      <c r="M73" s="53" t="e">
        <f t="shared" si="166"/>
        <v>#N/A</v>
      </c>
      <c r="N73" s="54">
        <f>IF(N71="",NA(),(N71/N70))</f>
        <v>0.5</v>
      </c>
    </row>
  </sheetData>
  <pageMargins left="0.7" right="0.7" top="0.75" bottom="0.75" header="0.3" footer="0.3"/>
  <pageSetup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/>
  </sheetViews>
  <sheetFormatPr defaultRowHeight="15"/>
  <cols>
    <col min="1" max="1" width="11.5703125" bestFit="1" customWidth="1"/>
    <col min="2" max="2" width="18" bestFit="1" customWidth="1"/>
  </cols>
  <sheetData>
    <row r="1" spans="1:2">
      <c r="A1" s="7" t="s">
        <v>56</v>
      </c>
    </row>
    <row r="2" spans="1:2">
      <c r="A2" s="4">
        <v>41030</v>
      </c>
    </row>
    <row r="3" spans="1:2">
      <c r="A3" t="s">
        <v>32</v>
      </c>
      <c r="B3" t="s">
        <v>33</v>
      </c>
    </row>
    <row r="4" spans="1:2">
      <c r="A4" s="6" t="s">
        <v>34</v>
      </c>
      <c r="B4" s="6">
        <v>24</v>
      </c>
    </row>
    <row r="5" spans="1:2">
      <c r="A5" s="6" t="s">
        <v>35</v>
      </c>
      <c r="B5" s="6">
        <v>20</v>
      </c>
    </row>
    <row r="6" spans="1:2">
      <c r="A6" s="6" t="s">
        <v>36</v>
      </c>
      <c r="B6" s="6">
        <v>15</v>
      </c>
    </row>
    <row r="7" spans="1:2">
      <c r="A7" s="5" t="s">
        <v>37</v>
      </c>
      <c r="B7" s="6">
        <v>13</v>
      </c>
    </row>
    <row r="8" spans="1:2">
      <c r="A8" s="6" t="s">
        <v>38</v>
      </c>
      <c r="B8" s="6">
        <v>10</v>
      </c>
    </row>
    <row r="9" spans="1:2">
      <c r="A9" s="6" t="s">
        <v>39</v>
      </c>
      <c r="B9" s="6">
        <v>10</v>
      </c>
    </row>
    <row r="10" spans="1:2">
      <c r="A10" s="6" t="s">
        <v>40</v>
      </c>
      <c r="B10" s="6">
        <v>8</v>
      </c>
    </row>
    <row r="11" spans="1:2">
      <c r="A11" s="6" t="s">
        <v>41</v>
      </c>
      <c r="B11" s="6">
        <v>7</v>
      </c>
    </row>
    <row r="12" spans="1:2">
      <c r="A12" s="6" t="s">
        <v>42</v>
      </c>
      <c r="B12" s="6">
        <v>6</v>
      </c>
    </row>
    <row r="13" spans="1:2">
      <c r="A13" s="6" t="s">
        <v>43</v>
      </c>
      <c r="B13" s="6">
        <v>6</v>
      </c>
    </row>
    <row r="14" spans="1:2">
      <c r="A14" s="6" t="s">
        <v>44</v>
      </c>
      <c r="B14" s="6">
        <v>6</v>
      </c>
    </row>
    <row r="15" spans="1:2">
      <c r="A15" s="6" t="s">
        <v>45</v>
      </c>
      <c r="B15" s="6">
        <v>4</v>
      </c>
    </row>
    <row r="16" spans="1:2">
      <c r="A16" s="6" t="s">
        <v>46</v>
      </c>
      <c r="B16" s="6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D12"/>
  <sheetViews>
    <sheetView workbookViewId="0">
      <selection activeCell="D13" sqref="D13"/>
    </sheetView>
  </sheetViews>
  <sheetFormatPr defaultRowHeight="15"/>
  <cols>
    <col min="1" max="1" width="31.42578125" customWidth="1"/>
    <col min="2" max="2" width="4.140625" bestFit="1" customWidth="1"/>
    <col min="3" max="3" width="12.85546875" bestFit="1" customWidth="1"/>
  </cols>
  <sheetData>
    <row r="1" spans="1:4">
      <c r="A1" s="7" t="s">
        <v>56</v>
      </c>
    </row>
    <row r="2" spans="1:4">
      <c r="A2" s="4">
        <v>41030</v>
      </c>
    </row>
    <row r="3" spans="1:4">
      <c r="A3" t="s">
        <v>47</v>
      </c>
      <c r="B3" t="s">
        <v>48</v>
      </c>
      <c r="C3" t="s">
        <v>91</v>
      </c>
    </row>
    <row r="4" spans="1:4">
      <c r="A4" s="25" t="s">
        <v>53</v>
      </c>
      <c r="B4" s="6">
        <v>6</v>
      </c>
      <c r="C4" s="3">
        <f>B4/$B$12</f>
        <v>0.25</v>
      </c>
      <c r="D4" s="3">
        <f>(B4+B6+B8+B9)/B12</f>
        <v>0.58333333333333337</v>
      </c>
    </row>
    <row r="5" spans="1:4">
      <c r="A5" s="6" t="s">
        <v>50</v>
      </c>
      <c r="B5" s="6">
        <v>4</v>
      </c>
      <c r="C5" s="3">
        <f t="shared" ref="C5:C11" si="0">B5/$B$12</f>
        <v>0.16666666666666666</v>
      </c>
      <c r="D5" s="3">
        <v>0.16700000000000001</v>
      </c>
    </row>
    <row r="6" spans="1:4">
      <c r="A6" s="25" t="s">
        <v>83</v>
      </c>
      <c r="B6" s="6">
        <v>4</v>
      </c>
      <c r="C6" s="3">
        <f t="shared" si="0"/>
        <v>0.16666666666666666</v>
      </c>
      <c r="D6" s="3"/>
    </row>
    <row r="7" spans="1:4">
      <c r="A7" s="8" t="s">
        <v>49</v>
      </c>
      <c r="B7" s="6">
        <v>2</v>
      </c>
      <c r="C7" s="3">
        <f t="shared" si="0"/>
        <v>8.3333333333333329E-2</v>
      </c>
      <c r="D7" s="3">
        <v>8.3000000000000004E-2</v>
      </c>
    </row>
    <row r="8" spans="1:4">
      <c r="A8" s="25" t="s">
        <v>51</v>
      </c>
      <c r="B8" s="6">
        <v>2</v>
      </c>
      <c r="C8" s="3">
        <f t="shared" si="0"/>
        <v>8.3333333333333329E-2</v>
      </c>
      <c r="D8" s="3"/>
    </row>
    <row r="9" spans="1:4">
      <c r="A9" s="25" t="s">
        <v>55</v>
      </c>
      <c r="B9" s="6">
        <v>2</v>
      </c>
      <c r="C9" s="3">
        <f t="shared" si="0"/>
        <v>8.3333333333333329E-2</v>
      </c>
      <c r="D9" s="3"/>
    </row>
    <row r="10" spans="1:4">
      <c r="A10" s="6" t="s">
        <v>52</v>
      </c>
      <c r="B10" s="6">
        <v>2</v>
      </c>
      <c r="C10" s="3">
        <f t="shared" si="0"/>
        <v>8.3333333333333329E-2</v>
      </c>
      <c r="D10" s="3">
        <v>8.3000000000000004E-2</v>
      </c>
    </row>
    <row r="11" spans="1:4">
      <c r="A11" s="6" t="s">
        <v>54</v>
      </c>
      <c r="B11" s="6">
        <v>2</v>
      </c>
      <c r="C11" s="3">
        <f t="shared" si="0"/>
        <v>8.3333333333333329E-2</v>
      </c>
      <c r="D11" s="3">
        <v>8.3000000000000004E-2</v>
      </c>
    </row>
    <row r="12" spans="1:4">
      <c r="A12" s="6" t="s">
        <v>90</v>
      </c>
      <c r="B12">
        <f>SUM(B4:B11)</f>
        <v>24</v>
      </c>
      <c r="D12" s="3">
        <f>SUM(D4:D11)</f>
        <v>0.9993333333333333</v>
      </c>
    </row>
  </sheetData>
  <sortState xmlns:xlrd2="http://schemas.microsoft.com/office/spreadsheetml/2017/richdata2" ref="A3:B10">
    <sortCondition descending="1" ref="B3:B10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FPY RCCM 4 Up Sheet</vt:lpstr>
      <vt:lpstr>FPY, Fact and Dept (Chart 1)</vt:lpstr>
      <vt:lpstr>Qty Defects by Model (Chart3)</vt:lpstr>
      <vt:lpstr>Def Type of Top Model (Chart 4)</vt:lpstr>
      <vt:lpstr>'FPY, Fact and Dept (Chart 1)'!Print_Area</vt:lpstr>
    </vt:vector>
  </TitlesOfParts>
  <Company>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maherp</dc:creator>
  <cp:lastModifiedBy>Peter Maher</cp:lastModifiedBy>
  <cp:lastPrinted>2012-06-25T15:40:39Z</cp:lastPrinted>
  <dcterms:created xsi:type="dcterms:W3CDTF">2012-06-15T13:34:20Z</dcterms:created>
  <dcterms:modified xsi:type="dcterms:W3CDTF">2024-10-30T21:45:09Z</dcterms:modified>
</cp:coreProperties>
</file>